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'33.8'!$A$1:$N$63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<sst xmlns="http://schemas.openxmlformats.org/spreadsheetml/2006/main" count="52" uniqueCount="52">
  <si>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>Valores Corrientes a Precios Básicos</t>
  </si>
  <si>
    <t>Millones de Euros</t>
  </si>
  <si>
    <t>A.- PRODUCCION RAMA AGRARIA</t>
  </si>
  <si>
    <t xml:space="preserve">PRODUCCION VEGETAL </t>
  </si>
  <si>
    <t xml:space="preserve">   1  Cereales</t>
  </si>
  <si>
    <t xml:space="preserve">   2  Plantas Industriales (1)</t>
  </si>
  <si>
    <t xml:space="preserve">   3  Plantas Forrajeras</t>
  </si>
  <si>
    <t xml:space="preserve">   4  Hortalizas (2) </t>
  </si>
  <si>
    <t xml:space="preserve">   5  Patata</t>
  </si>
  <si>
    <t xml:space="preserve">   6  Frutas (3)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</si>
  <si>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</si>
  <si>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</si>
  <si>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</si>
  <si>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</si>
  <si>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</si>
  <si>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</si>
  <si>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</si>
  <si>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</si>
  <si>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</si>
  <si>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</si>
  <si>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</si>
  <si>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</si>
  <si>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</si>
  <si>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</si>
  <si>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</si>
  <si>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</si>
  <si>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SECUND. NO AGRARIAS NO SEPARABLES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</si>
  <si>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</si>
  <si>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</si>
  <si>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</si>
  <si>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</si>
  <si>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</si>
  <si>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</si>
  <si>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</si>
  <si>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</si>
  <si>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</si>
  <si>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</si>
  <si>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</si>
  <si>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C=(A-B) VALOR AÑADIDO BRUTO </t>
  </si>
  <si>
    <t>D.- AMORTIZACIONES</t>
  </si>
  <si>
    <t xml:space="preserve">E.- OTRAS SUBVENCIONES </t>
  </si>
  <si>
    <t>F.- OTROS IMPUESTOS</t>
  </si>
  <si>
    <t>G = (C-D+E-F)  RENTA AGRARIA</t>
  </si>
  <si>
    <t>(P) Provisional</t>
  </si>
  <si>
    <t>(1) Incluye: Remolacha, Tabaco, Algodón, Girasol y otras. Tambien se  incluyen las leguminosas grano</t>
  </si>
  <si>
    <t>(2) Incluye: Flores y plantas de vivero</t>
  </si>
  <si>
    <t>(3) Incluye: Frutas frescas, Cítricos, Frutas tropicales, Uvas y Aceitunas</t>
  </si>
  <si>
    <t>2001 (P)</t>
  </si>
  <si>
    <t>2002 (A)</t>
  </si>
  <si>
    <t>(A) Avance</t>
  </si>
  <si>
    <t>MACROMAGNITUDES AGRARIAS</t>
  </si>
  <si>
    <t>33.8. CUENTA DE PRODUCCION DE LA AGRICULTURA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</si>
</sst>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1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1" fillId="0" borderId="7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80" fontId="1" fillId="0" borderId="8" xfId="0" applyNumberFormat="1" applyFont="1" applyFill="1" applyBorder="1" applyAlignment="1">
      <alignment/>
    </xf>
    <xf numFmtId="180" fontId="1" fillId="0" borderId="9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N63"/>
  <sheetViews>
    <sheetView showGridLines="0" tabSelected="1" zoomScale="75" zoomScaleNormal="75" workbookViewId="0" topLeftCell="A43">
      <selection activeCell="A63" sqref="A63"/>
    </sheetView>
  </sheetViews>
  <sheetFormatPr defaultColWidth="11.421875" defaultRowHeight="12.75"/>
  <cols>
    <col min="1" max="1" width="35.7109375" style="1" customWidth="1"/>
    <col min="2" max="14" width="12.7109375" style="1" customWidth="1"/>
    <col min="15" max="16384" width="11.421875" style="1" customWidth="1"/>
  </cols>
  <sheetData>
    <row r="1" spans="1:14" ht="18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ht="15">
      <c r="A3" s="24" t="s">
        <v>51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4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1:14" ht="13.5" thickBot="1">
      <c r="A7" s="9"/>
      <c r="B7" s="18">
        <v>1990</v>
      </c>
      <c r="C7" s="19">
        <v>1991</v>
      </c>
      <c r="D7" s="18">
        <v>1992</v>
      </c>
      <c r="E7" s="19">
        <v>1993</v>
      </c>
      <c r="F7" s="18">
        <v>1994</v>
      </c>
      <c r="G7" s="19">
        <v>1995</v>
      </c>
      <c r="H7" s="18">
        <v>1996</v>
      </c>
      <c r="I7" s="19">
        <v>1997</v>
      </c>
      <c r="J7" s="18">
        <v>1998</v>
      </c>
      <c r="K7" s="22">
        <v>1999</v>
      </c>
      <c r="L7" s="18">
        <v>2000</v>
      </c>
      <c r="M7" s="18" t="s">
        <v>47</v>
      </c>
      <c r="N7" s="20" t="s">
        <v>48</v>
      </c>
    </row>
    <row r="8" spans="1:14" ht="12.75">
      <c r="A8" s="8"/>
      <c r="B8" s="5"/>
      <c r="C8" s="4"/>
      <c r="D8" s="5"/>
      <c r="E8" s="4"/>
      <c r="F8" s="5"/>
      <c r="G8" s="4"/>
      <c r="H8" s="5"/>
      <c r="I8" s="4"/>
      <c r="J8" s="5"/>
      <c r="K8" s="4"/>
      <c r="L8" s="23"/>
      <c r="M8" s="23"/>
      <c r="N8" s="6"/>
    </row>
    <row r="9" spans="1:14" ht="12.75">
      <c r="A9" s="7" t="s">
        <v>2</v>
      </c>
      <c r="B9" s="10">
        <f>+B11+B22+B35+B36</f>
        <v>24322.17497406633</v>
      </c>
      <c r="C9" s="10">
        <f aca="true" t="shared" si="0" ref="C9:L9">+C11+C22+C35+C36</f>
        <v>24420.41951714688</v>
      </c>
      <c r="D9" s="10">
        <f t="shared" si="0"/>
        <v>23067.787230620364</v>
      </c>
      <c r="E9" s="10">
        <f t="shared" si="0"/>
        <v>24502.853543459187</v>
      </c>
      <c r="F9" s="10">
        <f t="shared" si="0"/>
        <v>27538.310730908852</v>
      </c>
      <c r="G9" s="10">
        <f t="shared" si="0"/>
        <v>28529.481821565518</v>
      </c>
      <c r="H9" s="10">
        <f t="shared" si="0"/>
        <v>31925.699371533665</v>
      </c>
      <c r="I9" s="10">
        <f t="shared" si="0"/>
        <v>33672.870764331135</v>
      </c>
      <c r="J9" s="10">
        <f t="shared" si="0"/>
        <v>34209.8603615208</v>
      </c>
      <c r="K9" s="10">
        <f>+K11+K22+K35+K36-0.2</f>
        <v>33713.259999999995</v>
      </c>
      <c r="L9" s="10">
        <f t="shared" si="0"/>
        <v>36282.100000000006</v>
      </c>
      <c r="M9" s="10">
        <f>+M11+M22+M35+M36-0.1</f>
        <v>37078.729999999996</v>
      </c>
      <c r="N9" s="11">
        <f>+N11+N22+N35+N36-0.1</f>
        <v>37632.399999999994</v>
      </c>
    </row>
    <row r="10" spans="1:14" ht="12.75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3"/>
    </row>
    <row r="11" spans="1:14" ht="12.75">
      <c r="A11" s="12" t="s">
        <v>3</v>
      </c>
      <c r="B11" s="13">
        <f>SUM(B12:B20)</f>
        <v>14857.432871834171</v>
      </c>
      <c r="C11" s="13">
        <f aca="true" t="shared" si="1" ref="C11:M11">SUM(C12:C20)</f>
        <v>14809.78402478574</v>
      </c>
      <c r="D11" s="13">
        <f t="shared" si="1"/>
        <v>13375.534924717225</v>
      </c>
      <c r="E11" s="13">
        <f t="shared" si="1"/>
        <v>14612.023336849254</v>
      </c>
      <c r="F11" s="13">
        <f t="shared" si="1"/>
        <v>16362.563704830935</v>
      </c>
      <c r="G11" s="13">
        <f t="shared" si="1"/>
        <v>16986.498301738127</v>
      </c>
      <c r="H11" s="13">
        <f t="shared" si="1"/>
        <v>19169.87462657916</v>
      </c>
      <c r="I11" s="13">
        <f t="shared" si="1"/>
        <v>20523.496229586624</v>
      </c>
      <c r="J11" s="13">
        <f t="shared" si="1"/>
        <v>21452.981639224454</v>
      </c>
      <c r="K11" s="13">
        <f t="shared" si="1"/>
        <v>21112.559999999998</v>
      </c>
      <c r="L11" s="13">
        <f t="shared" si="1"/>
        <v>22463.7</v>
      </c>
      <c r="M11" s="13">
        <f t="shared" si="1"/>
        <v>22010.729999999996</v>
      </c>
      <c r="N11" s="14">
        <f>SUM(N12:N20)+0.2</f>
        <v>23142</v>
      </c>
    </row>
    <row r="12" spans="1:14" ht="12.75">
      <c r="A12" s="8" t="s">
        <v>4</v>
      </c>
      <c r="B12" s="2">
        <v>2574.8063502638443</v>
      </c>
      <c r="C12" s="2">
        <v>2841.271438702776</v>
      </c>
      <c r="D12" s="2">
        <v>2115.458434201195</v>
      </c>
      <c r="E12" s="2">
        <v>3305.6267406332263</v>
      </c>
      <c r="F12" s="2">
        <v>2769.913414427897</v>
      </c>
      <c r="G12" s="2">
        <v>2682.454946954672</v>
      </c>
      <c r="H12" s="2">
        <v>4177.53531378842</v>
      </c>
      <c r="I12" s="2">
        <v>3740.3293030363134</v>
      </c>
      <c r="J12" s="2">
        <v>3999.5750780113717</v>
      </c>
      <c r="K12" s="2">
        <v>3464.3</v>
      </c>
      <c r="L12" s="2">
        <v>4316.4</v>
      </c>
      <c r="M12" s="2">
        <v>3578.34</v>
      </c>
      <c r="N12" s="3">
        <v>4032</v>
      </c>
    </row>
    <row r="13" spans="1:14" ht="12.75">
      <c r="A13" s="8" t="s">
        <v>5</v>
      </c>
      <c r="B13" s="2">
        <v>1210.440229947231</v>
      </c>
      <c r="C13" s="2">
        <v>1180.8492634776965</v>
      </c>
      <c r="D13" s="2">
        <v>1073.5577332227472</v>
      </c>
      <c r="E13" s="2">
        <v>1231.5743054343513</v>
      </c>
      <c r="F13" s="2">
        <v>2040.695730782638</v>
      </c>
      <c r="G13" s="2">
        <v>1727.7696663962115</v>
      </c>
      <c r="H13" s="2">
        <v>1732.7326254432464</v>
      </c>
      <c r="I13" s="2">
        <v>1683.0985913418197</v>
      </c>
      <c r="J13" s="2">
        <v>1686.1706611493755</v>
      </c>
      <c r="K13" s="2">
        <v>1566</v>
      </c>
      <c r="L13" s="2">
        <v>1605.8</v>
      </c>
      <c r="M13" s="2">
        <v>1536.74</v>
      </c>
      <c r="N13" s="3">
        <v>1535.4</v>
      </c>
    </row>
    <row r="14" spans="1:14" ht="12.75">
      <c r="A14" s="8" t="s">
        <v>6</v>
      </c>
      <c r="B14" s="2">
        <v>646.2906464486196</v>
      </c>
      <c r="C14" s="2">
        <v>642.0593179113628</v>
      </c>
      <c r="D14" s="2">
        <v>631.6625609967185</v>
      </c>
      <c r="E14" s="2">
        <v>680.6736924320555</v>
      </c>
      <c r="F14" s="2">
        <v>629.5552346832065</v>
      </c>
      <c r="G14" s="2">
        <v>647.2721833026818</v>
      </c>
      <c r="H14" s="2">
        <v>722.6197184678999</v>
      </c>
      <c r="I14" s="2">
        <v>710.616432073612</v>
      </c>
      <c r="J14" s="2">
        <v>880.5953326962606</v>
      </c>
      <c r="K14" s="2">
        <v>605.8</v>
      </c>
      <c r="L14" s="2">
        <v>628.1</v>
      </c>
      <c r="M14" s="2">
        <v>634.15</v>
      </c>
      <c r="N14" s="3">
        <v>601.4</v>
      </c>
    </row>
    <row r="15" spans="1:14" ht="12.75">
      <c r="A15" s="8" t="s">
        <v>7</v>
      </c>
      <c r="B15" s="2">
        <v>4562.341637072831</v>
      </c>
      <c r="C15" s="2">
        <v>3923.729278256584</v>
      </c>
      <c r="D15" s="2">
        <v>3833.785670501124</v>
      </c>
      <c r="E15" s="2">
        <v>3661.0888120875557</v>
      </c>
      <c r="F15" s="2">
        <v>4136.471238295289</v>
      </c>
      <c r="G15" s="2">
        <v>4102.255107016215</v>
      </c>
      <c r="H15" s="2">
        <v>4543.745238607816</v>
      </c>
      <c r="I15" s="2">
        <v>5076.394571237965</v>
      </c>
      <c r="J15" s="2">
        <v>5408.367607088337</v>
      </c>
      <c r="K15" s="2">
        <v>5313</v>
      </c>
      <c r="L15" s="2">
        <v>6106.8</v>
      </c>
      <c r="M15" s="2">
        <v>5988</v>
      </c>
      <c r="N15" s="3">
        <v>6249.2</v>
      </c>
    </row>
    <row r="16" spans="1:14" ht="12.75">
      <c r="A16" s="8" t="s">
        <v>8</v>
      </c>
      <c r="B16" s="2">
        <v>728.5542007741036</v>
      </c>
      <c r="C16" s="2">
        <v>824.412693399685</v>
      </c>
      <c r="D16" s="2">
        <v>486.0271897876023</v>
      </c>
      <c r="E16" s="2">
        <v>454.99221318500355</v>
      </c>
      <c r="F16" s="2">
        <v>833.9563942038393</v>
      </c>
      <c r="G16" s="2">
        <v>796.9404495871047</v>
      </c>
      <c r="H16" s="2">
        <v>470.9837764054668</v>
      </c>
      <c r="I16" s="2">
        <v>443.3540648011251</v>
      </c>
      <c r="J16" s="2">
        <v>559.3583199728342</v>
      </c>
      <c r="K16" s="2">
        <v>500.34</v>
      </c>
      <c r="L16" s="2">
        <v>481.4</v>
      </c>
      <c r="M16" s="2">
        <v>561.9</v>
      </c>
      <c r="N16" s="3">
        <v>464.4</v>
      </c>
    </row>
    <row r="17" spans="1:14" ht="12.75">
      <c r="A17" s="8" t="s">
        <v>9</v>
      </c>
      <c r="B17" s="2">
        <v>3142.41017380669</v>
      </c>
      <c r="C17" s="2">
        <v>3350.0655665921417</v>
      </c>
      <c r="D17" s="2">
        <v>3269.105058911207</v>
      </c>
      <c r="E17" s="2">
        <v>3237.7702600519274</v>
      </c>
      <c r="F17" s="2">
        <v>3831.3260757455555</v>
      </c>
      <c r="G17" s="2">
        <v>4464.843892490955</v>
      </c>
      <c r="H17" s="2">
        <v>4581.12702086714</v>
      </c>
      <c r="I17" s="2">
        <v>4847.200231023043</v>
      </c>
      <c r="J17" s="2">
        <v>5000.869346441407</v>
      </c>
      <c r="K17" s="2">
        <v>5141.74</v>
      </c>
      <c r="L17" s="2">
        <v>5131.4</v>
      </c>
      <c r="M17" s="2">
        <v>5821.7</v>
      </c>
      <c r="N17" s="3">
        <v>5467.1</v>
      </c>
    </row>
    <row r="18" spans="1:14" ht="12.75">
      <c r="A18" s="8" t="s">
        <v>10</v>
      </c>
      <c r="B18" s="2">
        <v>670.2363727356869</v>
      </c>
      <c r="C18" s="2">
        <v>471.8819529227219</v>
      </c>
      <c r="D18" s="2">
        <v>550.0098400526487</v>
      </c>
      <c r="E18" s="2">
        <v>427.7195537304821</v>
      </c>
      <c r="F18" s="2">
        <v>461.47053252076495</v>
      </c>
      <c r="G18" s="2">
        <v>703.4491911579099</v>
      </c>
      <c r="H18" s="2">
        <v>1008.8226704410226</v>
      </c>
      <c r="I18" s="2">
        <v>1009.3700130539828</v>
      </c>
      <c r="J18" s="2">
        <v>1011.4656745399252</v>
      </c>
      <c r="K18" s="2">
        <v>1350.6</v>
      </c>
      <c r="L18" s="2">
        <v>1516.3</v>
      </c>
      <c r="M18" s="2">
        <v>871</v>
      </c>
      <c r="N18" s="3">
        <v>980</v>
      </c>
    </row>
    <row r="19" spans="1:14" ht="12.75">
      <c r="A19" s="8" t="s">
        <v>11</v>
      </c>
      <c r="B19" s="2">
        <v>744.7484169100766</v>
      </c>
      <c r="C19" s="2">
        <v>970.1854396884353</v>
      </c>
      <c r="D19" s="2">
        <v>887.2841299868979</v>
      </c>
      <c r="E19" s="2">
        <v>1139.0985374550744</v>
      </c>
      <c r="F19" s="2">
        <v>1183.9071289291169</v>
      </c>
      <c r="G19" s="2">
        <v>1705.7260042371356</v>
      </c>
      <c r="H19" s="2">
        <v>1241.1948216316275</v>
      </c>
      <c r="I19" s="2">
        <v>2359.10552979217</v>
      </c>
      <c r="J19" s="2">
        <v>2171.574255898934</v>
      </c>
      <c r="K19" s="2">
        <v>2159.44</v>
      </c>
      <c r="L19" s="2">
        <v>1654.85</v>
      </c>
      <c r="M19" s="2">
        <v>1995.3</v>
      </c>
      <c r="N19" s="3">
        <v>2790.2</v>
      </c>
    </row>
    <row r="20" spans="1:14" ht="12.75">
      <c r="A20" s="8" t="s">
        <v>12</v>
      </c>
      <c r="B20" s="2">
        <v>577.6048438750856</v>
      </c>
      <c r="C20" s="2">
        <v>605.329073834337</v>
      </c>
      <c r="D20" s="2">
        <v>528.6443070570841</v>
      </c>
      <c r="E20" s="2">
        <v>473.47922183957786</v>
      </c>
      <c r="F20" s="2">
        <v>475.2679552426286</v>
      </c>
      <c r="G20" s="2">
        <v>155.7868605952424</v>
      </c>
      <c r="H20" s="2">
        <v>691.1134409265203</v>
      </c>
      <c r="I20" s="2">
        <v>654.0274932265936</v>
      </c>
      <c r="J20" s="2">
        <v>735.0053634260094</v>
      </c>
      <c r="K20" s="2">
        <v>1011.34</v>
      </c>
      <c r="L20" s="2">
        <v>1022.65</v>
      </c>
      <c r="M20" s="2">
        <v>1023.6</v>
      </c>
      <c r="N20" s="3">
        <v>1022.1</v>
      </c>
    </row>
    <row r="21" spans="1:14" ht="12.7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2"/>
      <c r="M21" s="2"/>
      <c r="N21" s="3"/>
    </row>
    <row r="22" spans="1:14" ht="12.75">
      <c r="A22" s="12" t="s">
        <v>13</v>
      </c>
      <c r="B22" s="13">
        <f>+B23+B30</f>
        <v>8600.047161660235</v>
      </c>
      <c r="C22" s="13">
        <f aca="true" t="shared" si="2" ref="C22:L22">+C23+C30</f>
        <v>8821.17151683435</v>
      </c>
      <c r="D22" s="13">
        <f t="shared" si="2"/>
        <v>8758.915405683172</v>
      </c>
      <c r="E22" s="13">
        <f t="shared" si="2"/>
        <v>8968.845763844314</v>
      </c>
      <c r="F22" s="13">
        <f t="shared" si="2"/>
        <v>10148.90304123544</v>
      </c>
      <c r="G22" s="13">
        <f t="shared" si="2"/>
        <v>10494.31327659178</v>
      </c>
      <c r="H22" s="13">
        <f t="shared" si="2"/>
        <v>11606.38536345606</v>
      </c>
      <c r="I22" s="13">
        <f t="shared" si="2"/>
        <v>11923.316539774982</v>
      </c>
      <c r="J22" s="13">
        <f t="shared" si="2"/>
        <v>11526.090144429218</v>
      </c>
      <c r="K22" s="13">
        <f t="shared" si="2"/>
        <v>11205.699999999999</v>
      </c>
      <c r="L22" s="13">
        <f t="shared" si="2"/>
        <v>12355.1</v>
      </c>
      <c r="M22" s="13">
        <f>+M23+M30+0.1</f>
        <v>13597.8</v>
      </c>
      <c r="N22" s="14">
        <f>+N23+N30+0.1</f>
        <v>12944.799999999997</v>
      </c>
    </row>
    <row r="23" spans="1:14" ht="12.75">
      <c r="A23" s="8" t="s">
        <v>14</v>
      </c>
      <c r="B23" s="2">
        <f>SUM(B24:B29)</f>
        <v>6054.387635516208</v>
      </c>
      <c r="C23" s="2">
        <f aca="true" t="shared" si="3" ref="C23:M23">SUM(C24:C29)</f>
        <v>6490.76431029053</v>
      </c>
      <c r="D23" s="2">
        <f t="shared" si="3"/>
        <v>6534.688323885423</v>
      </c>
      <c r="E23" s="2">
        <f t="shared" si="3"/>
        <v>6582.669706014929</v>
      </c>
      <c r="F23" s="2">
        <f t="shared" si="3"/>
        <v>7568.696663331049</v>
      </c>
      <c r="G23" s="2">
        <f t="shared" si="3"/>
        <v>7898.379600068515</v>
      </c>
      <c r="H23" s="2">
        <f t="shared" si="3"/>
        <v>8878.86185946534</v>
      </c>
      <c r="I23" s="2">
        <f t="shared" si="3"/>
        <v>9146.602904222711</v>
      </c>
      <c r="J23" s="2">
        <f t="shared" si="3"/>
        <v>8646.61617935403</v>
      </c>
      <c r="K23" s="2">
        <f t="shared" si="3"/>
        <v>8382.3</v>
      </c>
      <c r="L23" s="2">
        <f t="shared" si="3"/>
        <v>9244.2</v>
      </c>
      <c r="M23" s="2">
        <f t="shared" si="3"/>
        <v>10234.699999999999</v>
      </c>
      <c r="N23" s="3">
        <f>SUM(N24:N29)</f>
        <v>9672.999999999998</v>
      </c>
    </row>
    <row r="24" spans="1:14" ht="12.75">
      <c r="A24" s="8" t="s">
        <v>15</v>
      </c>
      <c r="B24" s="2">
        <v>1506.3387847715553</v>
      </c>
      <c r="C24" s="2">
        <v>1513.3626514069695</v>
      </c>
      <c r="D24" s="2">
        <v>1538.8646979974276</v>
      </c>
      <c r="E24" s="2">
        <v>1735.2495594521172</v>
      </c>
      <c r="F24" s="2">
        <v>2019.1582054379573</v>
      </c>
      <c r="G24" s="2">
        <v>2036.8657543723632</v>
      </c>
      <c r="H24" s="2">
        <v>2101.296250940584</v>
      </c>
      <c r="I24" s="2">
        <v>2167.4356171913505</v>
      </c>
      <c r="J24" s="2">
        <v>2414.87656008919</v>
      </c>
      <c r="K24" s="2">
        <v>2407.05</v>
      </c>
      <c r="L24" s="2">
        <v>2139.1</v>
      </c>
      <c r="M24" s="2">
        <v>2007.45</v>
      </c>
      <c r="N24" s="3">
        <v>2315</v>
      </c>
    </row>
    <row r="25" spans="1:14" ht="12.75">
      <c r="A25" s="8" t="s">
        <v>16</v>
      </c>
      <c r="B25" s="2">
        <v>2096.5292107989853</v>
      </c>
      <c r="C25" s="2">
        <v>2483.25095529672</v>
      </c>
      <c r="D25" s="2">
        <v>2533.6678956703086</v>
      </c>
      <c r="E25" s="2">
        <v>2300.9525287824695</v>
      </c>
      <c r="F25" s="2">
        <v>2607.878090626615</v>
      </c>
      <c r="G25" s="2">
        <v>3035.808218191434</v>
      </c>
      <c r="H25" s="2">
        <v>3463.1367120851514</v>
      </c>
      <c r="I25" s="2">
        <v>3776.8925694409386</v>
      </c>
      <c r="J25" s="2">
        <v>3081.756695851814</v>
      </c>
      <c r="K25" s="2">
        <v>3014.85</v>
      </c>
      <c r="L25" s="2">
        <v>3794.3</v>
      </c>
      <c r="M25" s="2">
        <v>4645.75</v>
      </c>
      <c r="N25" s="3">
        <v>4000.05</v>
      </c>
    </row>
    <row r="26" spans="1:14" ht="12.75">
      <c r="A26" s="8" t="s">
        <v>17</v>
      </c>
      <c r="B26" s="2">
        <v>63.03276284663373</v>
      </c>
      <c r="C26" s="2">
        <v>61.87229977281743</v>
      </c>
      <c r="D26" s="2">
        <v>63.34837787434039</v>
      </c>
      <c r="E26" s="2">
        <v>66.24001312610436</v>
      </c>
      <c r="F26" s="2">
        <v>74.93890035820321</v>
      </c>
      <c r="G26" s="2">
        <v>64.5733032827281</v>
      </c>
      <c r="H26" s="2">
        <v>66.1803979842054</v>
      </c>
      <c r="I26" s="2">
        <v>76.93636855865277</v>
      </c>
      <c r="J26" s="2">
        <v>69.47339007488611</v>
      </c>
      <c r="K26" s="2">
        <v>60.9</v>
      </c>
      <c r="L26" s="2">
        <v>68.8</v>
      </c>
      <c r="M26" s="2">
        <v>73.9</v>
      </c>
      <c r="N26" s="3">
        <v>48.15</v>
      </c>
    </row>
    <row r="27" spans="1:14" ht="12.75">
      <c r="A27" s="8" t="s">
        <v>18</v>
      </c>
      <c r="B27" s="2">
        <v>1313.4949994831295</v>
      </c>
      <c r="C27" s="2">
        <v>1256.3302699926678</v>
      </c>
      <c r="D27" s="2">
        <v>1218.6659515223637</v>
      </c>
      <c r="E27" s="2">
        <v>1274.165194349284</v>
      </c>
      <c r="F27" s="2">
        <v>1374.2821740410852</v>
      </c>
      <c r="G27" s="2">
        <v>1369.3544550322745</v>
      </c>
      <c r="H27" s="2">
        <v>1712.1897359092713</v>
      </c>
      <c r="I27" s="2">
        <v>1611.8667561633793</v>
      </c>
      <c r="J27" s="2">
        <v>1553.1309605916363</v>
      </c>
      <c r="K27" s="2">
        <v>1494.6</v>
      </c>
      <c r="L27" s="2">
        <v>1694.2</v>
      </c>
      <c r="M27" s="2">
        <v>1882.7</v>
      </c>
      <c r="N27" s="3">
        <v>1986.6</v>
      </c>
    </row>
    <row r="28" spans="1:14" ht="12.75">
      <c r="A28" s="8" t="s">
        <v>19</v>
      </c>
      <c r="B28" s="2">
        <v>837.8246332744341</v>
      </c>
      <c r="C28" s="2">
        <v>920.7896128881035</v>
      </c>
      <c r="D28" s="2">
        <v>925.6373852848197</v>
      </c>
      <c r="E28" s="2">
        <v>950.4170436815598</v>
      </c>
      <c r="F28" s="2">
        <v>1200.6777610315773</v>
      </c>
      <c r="G28" s="2">
        <v>1066.961730331879</v>
      </c>
      <c r="H28" s="2">
        <v>1183.611053568209</v>
      </c>
      <c r="I28" s="2">
        <v>1149.7282307105165</v>
      </c>
      <c r="J28" s="2">
        <v>1131.9530412294305</v>
      </c>
      <c r="K28" s="2">
        <v>1107.2</v>
      </c>
      <c r="L28" s="2">
        <v>1227.7</v>
      </c>
      <c r="M28" s="2">
        <v>1235.9</v>
      </c>
      <c r="N28" s="3">
        <v>996.3</v>
      </c>
    </row>
    <row r="29" spans="1:14" ht="12.75">
      <c r="A29" s="8" t="s">
        <v>20</v>
      </c>
      <c r="B29" s="2">
        <v>237.16724434147102</v>
      </c>
      <c r="C29" s="2">
        <v>255.1585209332516</v>
      </c>
      <c r="D29" s="2">
        <v>254.5040155361629</v>
      </c>
      <c r="E29" s="2">
        <v>255.6453666233938</v>
      </c>
      <c r="F29" s="2">
        <v>291.76153183561115</v>
      </c>
      <c r="G29" s="2">
        <v>324.8161388578366</v>
      </c>
      <c r="H29" s="2">
        <v>352.4477089779188</v>
      </c>
      <c r="I29" s="2">
        <v>363.74336215787383</v>
      </c>
      <c r="J29" s="2">
        <v>395.4255315170747</v>
      </c>
      <c r="K29" s="2">
        <v>297.7</v>
      </c>
      <c r="L29" s="2">
        <v>320.1</v>
      </c>
      <c r="M29" s="2">
        <v>389</v>
      </c>
      <c r="N29" s="3">
        <v>326.9</v>
      </c>
    </row>
    <row r="30" spans="1:14" ht="12.75">
      <c r="A30" s="8" t="s">
        <v>21</v>
      </c>
      <c r="B30" s="2">
        <f>SUM(B31:B33)</f>
        <v>2545.6595261440266</v>
      </c>
      <c r="C30" s="2">
        <f aca="true" t="shared" si="4" ref="C30:N30">SUM(C31:C33)</f>
        <v>2330.40720654382</v>
      </c>
      <c r="D30" s="2">
        <f t="shared" si="4"/>
        <v>2224.227081797748</v>
      </c>
      <c r="E30" s="2">
        <f t="shared" si="4"/>
        <v>2386.1760578293847</v>
      </c>
      <c r="F30" s="2">
        <f t="shared" si="4"/>
        <v>2580.206377904391</v>
      </c>
      <c r="G30" s="2">
        <f t="shared" si="4"/>
        <v>2595.933676523265</v>
      </c>
      <c r="H30" s="2">
        <f t="shared" si="4"/>
        <v>2727.52350399072</v>
      </c>
      <c r="I30" s="2">
        <f t="shared" si="4"/>
        <v>2776.7136355522703</v>
      </c>
      <c r="J30" s="2">
        <f t="shared" si="4"/>
        <v>2879.473965075187</v>
      </c>
      <c r="K30" s="2">
        <f t="shared" si="4"/>
        <v>2823.3999999999996</v>
      </c>
      <c r="L30" s="2">
        <f t="shared" si="4"/>
        <v>3110.8999999999996</v>
      </c>
      <c r="M30" s="2">
        <f>SUM(M31:M33)</f>
        <v>3363</v>
      </c>
      <c r="N30" s="3">
        <f t="shared" si="4"/>
        <v>3271.7</v>
      </c>
    </row>
    <row r="31" spans="1:14" ht="12.75">
      <c r="A31" s="8" t="s">
        <v>22</v>
      </c>
      <c r="B31" s="2">
        <v>1775.2690130179221</v>
      </c>
      <c r="C31" s="2">
        <v>1617.6902323512795</v>
      </c>
      <c r="D31" s="2">
        <v>1547.737604365752</v>
      </c>
      <c r="E31" s="2">
        <v>1703.8163787818687</v>
      </c>
      <c r="F31" s="2">
        <v>1865.424951257918</v>
      </c>
      <c r="G31" s="2">
        <v>1880.1274711213684</v>
      </c>
      <c r="H31" s="2">
        <v>1931.0012105585806</v>
      </c>
      <c r="I31" s="2">
        <v>1930.1769462574978</v>
      </c>
      <c r="J31" s="2">
        <v>2095.992907576359</v>
      </c>
      <c r="K31" s="2">
        <v>2123</v>
      </c>
      <c r="L31" s="2">
        <v>2163.6</v>
      </c>
      <c r="M31" s="2">
        <v>2421.6</v>
      </c>
      <c r="N31" s="3">
        <v>2274.6</v>
      </c>
    </row>
    <row r="32" spans="1:14" ht="12.75">
      <c r="A32" s="8" t="s">
        <v>23</v>
      </c>
      <c r="B32" s="2">
        <v>679.5371339475678</v>
      </c>
      <c r="C32" s="2">
        <v>628.0818934044931</v>
      </c>
      <c r="D32" s="2">
        <v>590.7574350726624</v>
      </c>
      <c r="E32" s="2">
        <v>592.9576800451961</v>
      </c>
      <c r="F32" s="2">
        <v>609.2621312430132</v>
      </c>
      <c r="G32" s="2">
        <v>595.0871575252726</v>
      </c>
      <c r="H32" s="2">
        <v>654.1838388926952</v>
      </c>
      <c r="I32" s="2">
        <v>693.8394842895436</v>
      </c>
      <c r="J32" s="2">
        <v>622.9665559181663</v>
      </c>
      <c r="K32" s="2">
        <v>548.7</v>
      </c>
      <c r="L32" s="2">
        <v>794.6</v>
      </c>
      <c r="M32" s="2">
        <v>788.7</v>
      </c>
      <c r="N32" s="3">
        <v>844.4</v>
      </c>
    </row>
    <row r="33" spans="1:14" ht="12.75">
      <c r="A33" s="8" t="s">
        <v>24</v>
      </c>
      <c r="B33" s="2">
        <v>90.85337917853666</v>
      </c>
      <c r="C33" s="2">
        <v>84.63508078804708</v>
      </c>
      <c r="D33" s="2">
        <v>85.73204235933312</v>
      </c>
      <c r="E33" s="2">
        <v>89.40199900231991</v>
      </c>
      <c r="F33" s="2">
        <v>105.51929540345944</v>
      </c>
      <c r="G33" s="2">
        <v>120.71904787662424</v>
      </c>
      <c r="H33" s="2">
        <v>142.33845453944443</v>
      </c>
      <c r="I33" s="2">
        <v>152.6972050052288</v>
      </c>
      <c r="J33" s="2">
        <v>160.51450158066186</v>
      </c>
      <c r="K33" s="2">
        <v>151.7</v>
      </c>
      <c r="L33" s="2">
        <v>152.7</v>
      </c>
      <c r="M33" s="2">
        <v>152.7</v>
      </c>
      <c r="N33" s="3">
        <v>152.7</v>
      </c>
    </row>
    <row r="34" spans="1:14" ht="12.7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2"/>
      <c r="M34" s="2"/>
      <c r="N34" s="3"/>
    </row>
    <row r="35" spans="1:14" ht="12.75">
      <c r="A35" s="8" t="s">
        <v>25</v>
      </c>
      <c r="B35" s="2">
        <v>269.31093695383026</v>
      </c>
      <c r="C35" s="2">
        <v>280.91614161047204</v>
      </c>
      <c r="D35" s="2">
        <v>275.4310446431791</v>
      </c>
      <c r="E35" s="2">
        <v>262.38244250117197</v>
      </c>
      <c r="F35" s="2">
        <v>294.21150049884005</v>
      </c>
      <c r="G35" s="2">
        <v>311.22284264301084</v>
      </c>
      <c r="H35" s="2">
        <v>352.13850773502577</v>
      </c>
      <c r="I35" s="2">
        <v>380.5050938780907</v>
      </c>
      <c r="J35" s="2">
        <v>394.00607147235945</v>
      </c>
      <c r="K35" s="2">
        <v>421.7</v>
      </c>
      <c r="L35" s="2">
        <v>454.9</v>
      </c>
      <c r="M35" s="2">
        <v>436.7</v>
      </c>
      <c r="N35" s="3">
        <v>451.5</v>
      </c>
    </row>
    <row r="36" spans="1:14" ht="26.25" customHeight="1">
      <c r="A36" s="21" t="s">
        <v>26</v>
      </c>
      <c r="B36" s="2">
        <v>595.3840036180928</v>
      </c>
      <c r="C36" s="2">
        <v>508.5478339163151</v>
      </c>
      <c r="D36" s="2">
        <v>657.9058555767914</v>
      </c>
      <c r="E36" s="2">
        <v>659.6020002644453</v>
      </c>
      <c r="F36" s="2">
        <v>732.6324843436347</v>
      </c>
      <c r="G36" s="2">
        <v>737.4474005925979</v>
      </c>
      <c r="H36" s="2">
        <v>797.3008737634176</v>
      </c>
      <c r="I36" s="2">
        <v>845.5529010914379</v>
      </c>
      <c r="J36" s="2">
        <v>836.7825063947687</v>
      </c>
      <c r="K36" s="2">
        <v>973.5</v>
      </c>
      <c r="L36" s="2">
        <v>1008.4</v>
      </c>
      <c r="M36" s="2">
        <v>1033.6</v>
      </c>
      <c r="N36" s="3">
        <v>1094.2</v>
      </c>
    </row>
    <row r="37" spans="1:14" ht="12.75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2"/>
      <c r="M37" s="2"/>
      <c r="N37" s="3"/>
    </row>
    <row r="38" spans="1:14" ht="12.75">
      <c r="A38" s="12" t="s">
        <v>27</v>
      </c>
      <c r="B38" s="13">
        <f>SUM(B40:B49)</f>
        <v>8834.5857473886</v>
      </c>
      <c r="C38" s="13">
        <f aca="true" t="shared" si="5" ref="C38:L38">SUM(C40:C49)</f>
        <v>8954.806079279506</v>
      </c>
      <c r="D38" s="13">
        <f t="shared" si="5"/>
        <v>8954.605821890062</v>
      </c>
      <c r="E38" s="13">
        <f t="shared" si="5"/>
        <v>8575.08442297429</v>
      </c>
      <c r="F38" s="13">
        <f t="shared" si="5"/>
        <v>9266.037607364802</v>
      </c>
      <c r="G38" s="13">
        <f t="shared" si="5"/>
        <v>9703.824323645018</v>
      </c>
      <c r="H38" s="13">
        <f t="shared" si="5"/>
        <v>10366.75654908466</v>
      </c>
      <c r="I38" s="13">
        <f t="shared" si="5"/>
        <v>10930.457436244635</v>
      </c>
      <c r="J38" s="13">
        <f t="shared" si="5"/>
        <v>11015.618710768935</v>
      </c>
      <c r="K38" s="13">
        <f t="shared" si="5"/>
        <v>12048.300000000001</v>
      </c>
      <c r="L38" s="13">
        <f t="shared" si="5"/>
        <v>12933.4</v>
      </c>
      <c r="M38" s="13">
        <f>SUM(M40:M49)+0.1</f>
        <v>13201.099999999999</v>
      </c>
      <c r="N38" s="14">
        <f>SUM(N40:N49)-0.1+0.1</f>
        <v>13619.000000000002</v>
      </c>
    </row>
    <row r="39" spans="1:14" ht="12.7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2"/>
      <c r="M39" s="2"/>
      <c r="N39" s="3"/>
    </row>
    <row r="40" spans="1:14" ht="12.75">
      <c r="A40" s="8" t="s">
        <v>28</v>
      </c>
      <c r="B40" s="2">
        <v>538.5194484031109</v>
      </c>
      <c r="C40" s="2">
        <v>508.8546759643239</v>
      </c>
      <c r="D40" s="2">
        <v>466.9387540658469</v>
      </c>
      <c r="E40" s="2">
        <v>387.78331711802673</v>
      </c>
      <c r="F40" s="2">
        <v>401.8863370836488</v>
      </c>
      <c r="G40" s="2">
        <v>539.2656922938228</v>
      </c>
      <c r="H40" s="2">
        <v>536.4297885579316</v>
      </c>
      <c r="I40" s="2">
        <v>636.1267489452238</v>
      </c>
      <c r="J40" s="2">
        <v>733.1530495354177</v>
      </c>
      <c r="K40" s="2">
        <v>829.5</v>
      </c>
      <c r="L40" s="2">
        <v>842.2</v>
      </c>
      <c r="M40" s="2">
        <v>809</v>
      </c>
      <c r="N40" s="3">
        <v>878.6</v>
      </c>
    </row>
    <row r="41" spans="1:14" ht="12.75">
      <c r="A41" s="8" t="s">
        <v>29</v>
      </c>
      <c r="B41" s="2">
        <v>735.055982474487</v>
      </c>
      <c r="C41" s="2">
        <v>790.731451444232</v>
      </c>
      <c r="D41" s="2">
        <v>827.1874148666354</v>
      </c>
      <c r="E41" s="2">
        <v>847.462205353816</v>
      </c>
      <c r="F41" s="2">
        <v>857.0241651941869</v>
      </c>
      <c r="G41" s="2">
        <v>860.2751277150722</v>
      </c>
      <c r="H41" s="2">
        <v>889.5231342781244</v>
      </c>
      <c r="I41" s="2">
        <v>918.9253362662723</v>
      </c>
      <c r="J41" s="2">
        <v>893.8156755977066</v>
      </c>
      <c r="K41" s="2">
        <v>951.9</v>
      </c>
      <c r="L41" s="2">
        <v>1224.7</v>
      </c>
      <c r="M41" s="2">
        <v>1143</v>
      </c>
      <c r="N41" s="3">
        <v>1120.1</v>
      </c>
    </row>
    <row r="42" spans="1:14" ht="12.75">
      <c r="A42" s="8" t="s">
        <v>30</v>
      </c>
      <c r="B42" s="2">
        <v>926.12394041566</v>
      </c>
      <c r="C42" s="2">
        <v>923.0471677544986</v>
      </c>
      <c r="D42" s="2">
        <v>815.916016083084</v>
      </c>
      <c r="E42" s="2">
        <v>665.2839902215331</v>
      </c>
      <c r="F42" s="2">
        <v>910.2428330809083</v>
      </c>
      <c r="G42" s="2">
        <v>924.717690911495</v>
      </c>
      <c r="H42" s="2">
        <v>1087.3953371557704</v>
      </c>
      <c r="I42" s="2">
        <v>1026.0567354104312</v>
      </c>
      <c r="J42" s="2">
        <v>1070.822172538555</v>
      </c>
      <c r="K42" s="2">
        <v>1038</v>
      </c>
      <c r="L42" s="2">
        <v>1144.3</v>
      </c>
      <c r="M42" s="2">
        <v>1132.6</v>
      </c>
      <c r="N42" s="3">
        <v>1088.4</v>
      </c>
    </row>
    <row r="43" spans="1:14" ht="12.75">
      <c r="A43" s="8" t="s">
        <v>31</v>
      </c>
      <c r="B43" s="2">
        <v>513.0816419049679</v>
      </c>
      <c r="C43" s="2">
        <v>514.1195689180581</v>
      </c>
      <c r="D43" s="2">
        <v>489.24490787085455</v>
      </c>
      <c r="E43" s="2">
        <v>478.6923278160423</v>
      </c>
      <c r="F43" s="2">
        <v>557.0204422667773</v>
      </c>
      <c r="G43" s="2">
        <v>584.3742877285349</v>
      </c>
      <c r="H43" s="2">
        <v>673.6913158138304</v>
      </c>
      <c r="I43" s="2">
        <v>725.0033126044259</v>
      </c>
      <c r="J43" s="2">
        <v>766.4550951221858</v>
      </c>
      <c r="K43" s="2">
        <v>800.4</v>
      </c>
      <c r="L43" s="2">
        <v>870.7</v>
      </c>
      <c r="M43" s="2">
        <v>876.8</v>
      </c>
      <c r="N43" s="3">
        <v>958.9</v>
      </c>
    </row>
    <row r="44" spans="1:14" ht="12.75">
      <c r="A44" s="8" t="s">
        <v>32</v>
      </c>
      <c r="B44" s="2">
        <v>242.353713653793</v>
      </c>
      <c r="C44" s="2">
        <v>251.6267883115166</v>
      </c>
      <c r="D44" s="2">
        <v>272.4244840912096</v>
      </c>
      <c r="E44" s="2">
        <v>293.4896442609354</v>
      </c>
      <c r="F44" s="2">
        <v>312.03992096690826</v>
      </c>
      <c r="G44" s="2">
        <v>326.125852926328</v>
      </c>
      <c r="H44" s="2">
        <v>385.12789870541997</v>
      </c>
      <c r="I44" s="2">
        <v>406.6841112172899</v>
      </c>
      <c r="J44" s="2">
        <v>445.18734905581</v>
      </c>
      <c r="K44" s="2">
        <v>446.8</v>
      </c>
      <c r="L44" s="2">
        <v>466.9</v>
      </c>
      <c r="M44" s="2">
        <v>485.3</v>
      </c>
      <c r="N44" s="3">
        <v>462.5</v>
      </c>
    </row>
    <row r="45" spans="1:14" ht="12.75">
      <c r="A45" s="8" t="s">
        <v>33</v>
      </c>
      <c r="B45" s="2">
        <v>4111.970736708618</v>
      </c>
      <c r="C45" s="2">
        <v>4072.4060595062083</v>
      </c>
      <c r="D45" s="2">
        <v>4128.910639843496</v>
      </c>
      <c r="E45" s="2">
        <v>3919.108463951294</v>
      </c>
      <c r="F45" s="2">
        <v>4163.961188152849</v>
      </c>
      <c r="G45" s="2">
        <v>4310.873648486051</v>
      </c>
      <c r="H45" s="2">
        <v>4498.240384533555</v>
      </c>
      <c r="I45" s="2">
        <v>4782.147616103519</v>
      </c>
      <c r="J45" s="2">
        <v>4597.771463320231</v>
      </c>
      <c r="K45" s="2">
        <v>5386.35</v>
      </c>
      <c r="L45" s="2">
        <v>5623.2</v>
      </c>
      <c r="M45" s="2">
        <v>5984.5</v>
      </c>
      <c r="N45" s="3">
        <v>6221.8</v>
      </c>
    </row>
    <row r="46" spans="1:14" ht="12.75">
      <c r="A46" s="8" t="s">
        <v>34</v>
      </c>
      <c r="B46" s="2">
        <v>724.8788435144784</v>
      </c>
      <c r="C46" s="2">
        <v>772.1773128328105</v>
      </c>
      <c r="D46" s="2">
        <v>771.8265188657699</v>
      </c>
      <c r="E46" s="2">
        <v>750.9694785859388</v>
      </c>
      <c r="F46" s="2">
        <v>761.8670710336206</v>
      </c>
      <c r="G46" s="2">
        <v>830.3105436755496</v>
      </c>
      <c r="H46" s="2">
        <v>885.2970960717848</v>
      </c>
      <c r="I46" s="2">
        <v>931.7161458836681</v>
      </c>
      <c r="J46" s="2">
        <v>973.0037821932135</v>
      </c>
      <c r="K46" s="2">
        <v>1007.2</v>
      </c>
      <c r="L46" s="2">
        <v>1037.5</v>
      </c>
      <c r="M46" s="2">
        <v>1043.4</v>
      </c>
      <c r="N46" s="3">
        <v>1056.2</v>
      </c>
    </row>
    <row r="47" spans="1:14" ht="12.75">
      <c r="A47" s="8" t="s">
        <v>35</v>
      </c>
      <c r="B47" s="2">
        <v>200.07827822052337</v>
      </c>
      <c r="C47" s="2">
        <v>211.20528469943386</v>
      </c>
      <c r="D47" s="2">
        <v>224.13468020145928</v>
      </c>
      <c r="E47" s="2">
        <v>232.76345065089612</v>
      </c>
      <c r="F47" s="2">
        <v>239.34482167970864</v>
      </c>
      <c r="G47" s="2">
        <v>249.46437500751267</v>
      </c>
      <c r="H47" s="2">
        <v>258.23296431190124</v>
      </c>
      <c r="I47" s="2">
        <v>265.84573109516424</v>
      </c>
      <c r="J47" s="2">
        <v>272.8828412546729</v>
      </c>
      <c r="K47" s="2">
        <v>283.75</v>
      </c>
      <c r="L47" s="2">
        <v>297.9</v>
      </c>
      <c r="M47" s="2">
        <v>322.3</v>
      </c>
      <c r="N47" s="3">
        <v>344.1</v>
      </c>
    </row>
    <row r="48" spans="1:14" ht="12.75">
      <c r="A48" s="8" t="s">
        <v>36</v>
      </c>
      <c r="B48" s="2">
        <v>295.1008567788155</v>
      </c>
      <c r="C48" s="2">
        <v>313.21066038008007</v>
      </c>
      <c r="D48" s="2">
        <v>314.65697711345905</v>
      </c>
      <c r="E48" s="2">
        <v>300.3844036036686</v>
      </c>
      <c r="F48" s="2">
        <v>337.43831525488923</v>
      </c>
      <c r="G48" s="2">
        <v>350.5614456504754</v>
      </c>
      <c r="H48" s="2">
        <v>385.6482837979157</v>
      </c>
      <c r="I48" s="2">
        <v>431.0953971487986</v>
      </c>
      <c r="J48" s="2">
        <v>448.80912473405215</v>
      </c>
      <c r="K48" s="2">
        <v>474.75</v>
      </c>
      <c r="L48" s="2">
        <v>514.3</v>
      </c>
      <c r="M48" s="2">
        <v>519.8</v>
      </c>
      <c r="N48" s="3">
        <v>559.2</v>
      </c>
    </row>
    <row r="49" spans="1:14" ht="12.75">
      <c r="A49" s="8" t="s">
        <v>37</v>
      </c>
      <c r="B49" s="2">
        <v>547.422305314149</v>
      </c>
      <c r="C49" s="2">
        <v>597.4271094683447</v>
      </c>
      <c r="D49" s="2">
        <v>643.3654288882478</v>
      </c>
      <c r="E49" s="2">
        <v>699.147141412138</v>
      </c>
      <c r="F49" s="2">
        <v>725.2125126513048</v>
      </c>
      <c r="G49" s="2">
        <v>727.8556592501774</v>
      </c>
      <c r="H49" s="2">
        <v>767.1703458584255</v>
      </c>
      <c r="I49" s="2">
        <v>806.8563015698437</v>
      </c>
      <c r="J49" s="2">
        <v>813.7181574170904</v>
      </c>
      <c r="K49" s="2">
        <v>829.65</v>
      </c>
      <c r="L49" s="2">
        <v>911.7</v>
      </c>
      <c r="M49" s="2">
        <v>884.3</v>
      </c>
      <c r="N49" s="3">
        <v>929.2</v>
      </c>
    </row>
    <row r="50" spans="1:14" ht="12.75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2"/>
      <c r="M50" s="2"/>
      <c r="N50" s="3"/>
    </row>
    <row r="51" spans="1:14" ht="12.75">
      <c r="A51" s="12" t="s">
        <v>38</v>
      </c>
      <c r="B51" s="13">
        <f>+B9-B38</f>
        <v>15487.589226677728</v>
      </c>
      <c r="C51" s="13">
        <f aca="true" t="shared" si="6" ref="C51:M51">+C9-C38</f>
        <v>15465.613437867372</v>
      </c>
      <c r="D51" s="13">
        <f t="shared" si="6"/>
        <v>14113.181408730303</v>
      </c>
      <c r="E51" s="13">
        <f t="shared" si="6"/>
        <v>15927.769120484896</v>
      </c>
      <c r="F51" s="13">
        <f t="shared" si="6"/>
        <v>18272.27312354405</v>
      </c>
      <c r="G51" s="13">
        <f t="shared" si="6"/>
        <v>18825.6574979205</v>
      </c>
      <c r="H51" s="13">
        <f t="shared" si="6"/>
        <v>21558.942822449004</v>
      </c>
      <c r="I51" s="13">
        <f t="shared" si="6"/>
        <v>22742.4133280865</v>
      </c>
      <c r="J51" s="13">
        <f t="shared" si="6"/>
        <v>23194.241650751865</v>
      </c>
      <c r="K51" s="13">
        <f>+K9-K38+0.1</f>
        <v>21665.05999999999</v>
      </c>
      <c r="L51" s="13">
        <f t="shared" si="6"/>
        <v>23348.700000000004</v>
      </c>
      <c r="M51" s="13">
        <f t="shared" si="6"/>
        <v>23877.629999999997</v>
      </c>
      <c r="N51" s="14">
        <f>+N9-N38</f>
        <v>24013.399999999994</v>
      </c>
    </row>
    <row r="52" spans="1:14" ht="12.75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2"/>
      <c r="M52" s="2"/>
      <c r="N52" s="3"/>
    </row>
    <row r="53" spans="1:14" ht="12.75">
      <c r="A53" s="8" t="s">
        <v>39</v>
      </c>
      <c r="B53" s="2">
        <v>1962.7139600927965</v>
      </c>
      <c r="C53" s="2">
        <v>2006.7796484499897</v>
      </c>
      <c r="D53" s="2">
        <v>1959.9771633671103</v>
      </c>
      <c r="E53" s="2">
        <v>1992.4167817484645</v>
      </c>
      <c r="F53" s="2">
        <v>2110.339994626952</v>
      </c>
      <c r="G53" s="2">
        <v>2277.0062031961825</v>
      </c>
      <c r="H53" s="2">
        <v>2395.2524065185776</v>
      </c>
      <c r="I53" s="2">
        <v>2517.9937948144675</v>
      </c>
      <c r="J53" s="2">
        <v>2584.7417731299506</v>
      </c>
      <c r="K53" s="2">
        <v>2661.8</v>
      </c>
      <c r="L53" s="2">
        <v>2776.9</v>
      </c>
      <c r="M53" s="2">
        <v>2944.1</v>
      </c>
      <c r="N53" s="3">
        <v>3025.2</v>
      </c>
    </row>
    <row r="54" spans="1:14" ht="12.75">
      <c r="A54" s="8" t="s">
        <v>40</v>
      </c>
      <c r="B54" s="2">
        <v>292.1916507398459</v>
      </c>
      <c r="C54" s="2">
        <v>330.67505679564385</v>
      </c>
      <c r="D54" s="2">
        <v>352.34094214657483</v>
      </c>
      <c r="E54" s="2">
        <v>797.4132439027322</v>
      </c>
      <c r="F54" s="2">
        <v>709.4292789056772</v>
      </c>
      <c r="G54" s="2">
        <v>846.2442753597059</v>
      </c>
      <c r="H54" s="2">
        <v>1125.2509225535803</v>
      </c>
      <c r="I54" s="2">
        <v>953.8596997343526</v>
      </c>
      <c r="J54" s="2">
        <v>999.0479968266561</v>
      </c>
      <c r="K54" s="2">
        <v>959.1</v>
      </c>
      <c r="L54" s="2">
        <v>1306.6</v>
      </c>
      <c r="M54" s="2">
        <v>2078.7</v>
      </c>
      <c r="N54" s="3">
        <v>2106.4</v>
      </c>
    </row>
    <row r="55" spans="1:14" ht="12.75">
      <c r="A55" s="8" t="s">
        <v>41</v>
      </c>
      <c r="B55" s="2">
        <v>51.365337011527416</v>
      </c>
      <c r="C55" s="2">
        <v>72.44243674347601</v>
      </c>
      <c r="D55" s="2">
        <v>131.22569772697224</v>
      </c>
      <c r="E55" s="2">
        <v>92.46683505222795</v>
      </c>
      <c r="F55" s="2">
        <v>99.2519514201916</v>
      </c>
      <c r="G55" s="2">
        <v>52.94384172346231</v>
      </c>
      <c r="H55" s="2">
        <v>112.65105531114396</v>
      </c>
      <c r="I55" s="2">
        <v>119.2100110526126</v>
      </c>
      <c r="J55" s="2">
        <v>124.53621786087773</v>
      </c>
      <c r="K55" s="2">
        <v>128.6165903381294</v>
      </c>
      <c r="L55" s="2">
        <v>135.9</v>
      </c>
      <c r="M55" s="2">
        <v>140.5</v>
      </c>
      <c r="N55" s="3">
        <v>145.4</v>
      </c>
    </row>
    <row r="56" spans="1:14" ht="12.75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2"/>
      <c r="M56" s="2"/>
      <c r="N56" s="3"/>
    </row>
    <row r="57" spans="1:14" ht="13.5" thickBot="1">
      <c r="A57" s="15" t="s">
        <v>42</v>
      </c>
      <c r="B57" s="16">
        <f>+B51-B53+B54-B55</f>
        <v>13765.701580313249</v>
      </c>
      <c r="C57" s="16">
        <f aca="true" t="shared" si="7" ref="C57:L57">+C51-C53+C54-C55</f>
        <v>13717.06640946955</v>
      </c>
      <c r="D57" s="16">
        <f t="shared" si="7"/>
        <v>12374.319489782796</v>
      </c>
      <c r="E57" s="16">
        <f t="shared" si="7"/>
        <v>14640.298747586936</v>
      </c>
      <c r="F57" s="16">
        <f t="shared" si="7"/>
        <v>16772.110456402585</v>
      </c>
      <c r="G57" s="16">
        <f t="shared" si="7"/>
        <v>17341.95172836056</v>
      </c>
      <c r="H57" s="16">
        <f t="shared" si="7"/>
        <v>20176.29028317286</v>
      </c>
      <c r="I57" s="16">
        <f t="shared" si="7"/>
        <v>21059.06922195377</v>
      </c>
      <c r="J57" s="16">
        <f t="shared" si="7"/>
        <v>21484.011656587692</v>
      </c>
      <c r="K57" s="16">
        <f>+K51-K53+K54-K55+0.1</f>
        <v>19833.84340966186</v>
      </c>
      <c r="L57" s="16">
        <f t="shared" si="7"/>
        <v>21742.5</v>
      </c>
      <c r="M57" s="16">
        <f>+M51-M53+M54-M55+0.1</f>
        <v>22871.829999999998</v>
      </c>
      <c r="N57" s="17">
        <f>+N51-N53+N54-N55+0.1</f>
        <v>22949.299999999992</v>
      </c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 t="s">
        <v>43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 t="s">
        <v>49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 t="s">
        <v>44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 t="s">
        <v>45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 t="s">
        <v>46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</sheetData>
  <mergeCells count="4">
    <mergeCell ref="A3:N3"/>
    <mergeCell ref="A4:N4"/>
    <mergeCell ref="A5:N5"/>
    <mergeCell ref="A1:N1"/>
  </mergeCells>
  <printOptions/>
  <pageMargins left="0.11811023622047245" right="0.75" top="1" bottom="1" header="0" footer="0"/>
  <pageSetup horizontalDpi="300" verticalDpi="300" orientation="portrait" paperSize="9" scale="4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