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7656" windowHeight="8976" tabRatio="884" activeTab="0"/>
  </bookViews>
  <sheets>
    <sheet name="Semb.chorr.SD" sheetId="1" r:id="rId1"/>
    <sheet name="Metodología" sheetId="2" r:id="rId2"/>
  </sheets>
  <definedNames>
    <definedName name="_xlnm.Print_Area" localSheetId="1">'Metodología'!$A$1:$A$33</definedName>
    <definedName name="_xlnm.Print_Area" localSheetId="0">'Semb.chorr.SD'!$A$1:$K$67</definedName>
  </definedNames>
  <calcPr fullCalcOnLoad="1"/>
</workbook>
</file>

<file path=xl/sharedStrings.xml><?xml version="1.0" encoding="utf-8"?>
<sst xmlns="http://schemas.openxmlformats.org/spreadsheetml/2006/main" count="215" uniqueCount="145">
  <si>
    <t>OPERACIÓN:</t>
  </si>
  <si>
    <t>Anchura apero</t>
  </si>
  <si>
    <t xml:space="preserve">APERO: </t>
  </si>
  <si>
    <t>Baja</t>
  </si>
  <si>
    <t>Media</t>
  </si>
  <si>
    <t>m</t>
  </si>
  <si>
    <t>Alta</t>
  </si>
  <si>
    <t>km/h</t>
  </si>
  <si>
    <t>kg</t>
  </si>
  <si>
    <t>Eficiencia de trabajo</t>
  </si>
  <si>
    <t>h/ha</t>
  </si>
  <si>
    <t>Eficiencia</t>
  </si>
  <si>
    <t>ha/h</t>
  </si>
  <si>
    <t>Nivel de carga de trabajo (%)</t>
  </si>
  <si>
    <t>CV</t>
  </si>
  <si>
    <t>%</t>
  </si>
  <si>
    <t>Potencia tractor necesaria</t>
  </si>
  <si>
    <t>Nivel potencia tractor (CV)</t>
  </si>
  <si>
    <t>Mediano</t>
  </si>
  <si>
    <t>Grande</t>
  </si>
  <si>
    <t>Muy grande</t>
  </si>
  <si>
    <t>Consumo de combustible</t>
  </si>
  <si>
    <t>Consumo combustible</t>
  </si>
  <si>
    <t>Consumo de aceite</t>
  </si>
  <si>
    <t>Carga</t>
  </si>
  <si>
    <t>Horas trabajo anuales</t>
  </si>
  <si>
    <t>h/año</t>
  </si>
  <si>
    <t>Precio adquisición</t>
  </si>
  <si>
    <t>€</t>
  </si>
  <si>
    <t>amort. - desgaste</t>
  </si>
  <si>
    <t>h</t>
  </si>
  <si>
    <t>€/h</t>
  </si>
  <si>
    <t>amort. - obsolescencia</t>
  </si>
  <si>
    <t>años</t>
  </si>
  <si>
    <t>interés</t>
  </si>
  <si>
    <t>seguros</t>
  </si>
  <si>
    <t>% PA</t>
  </si>
  <si>
    <t>resguardo</t>
  </si>
  <si>
    <t>mantenim-reparaciones</t>
  </si>
  <si>
    <t>€/ha</t>
  </si>
  <si>
    <t>Coste total</t>
  </si>
  <si>
    <t>ha/año</t>
  </si>
  <si>
    <t>Tractor auxiliar</t>
  </si>
  <si>
    <t>kW</t>
  </si>
  <si>
    <t>horas</t>
  </si>
  <si>
    <t>€/L</t>
  </si>
  <si>
    <t>€/kW</t>
  </si>
  <si>
    <t>Seguros</t>
  </si>
  <si>
    <t>Resguardo</t>
  </si>
  <si>
    <t>L/h-kW</t>
  </si>
  <si>
    <t>L/h</t>
  </si>
  <si>
    <t>Velocidad de trabajo</t>
  </si>
  <si>
    <t>Potencia de tracción</t>
  </si>
  <si>
    <t>Peso apero (vacío)</t>
  </si>
  <si>
    <t>consumos</t>
  </si>
  <si>
    <t>anchura alta</t>
  </si>
  <si>
    <t>anchura normal</t>
  </si>
  <si>
    <t>RESULTADOS MAPA</t>
  </si>
  <si>
    <t>Siembra</t>
  </si>
  <si>
    <t>Sembradora a chorrillo de SD</t>
  </si>
  <si>
    <t>Anchura apero (m)</t>
  </si>
  <si>
    <t>Nivel de carga del tractor</t>
  </si>
  <si>
    <t>Potencia necesaria</t>
  </si>
  <si>
    <t>Pequeño</t>
  </si>
  <si>
    <t>coarse soil</t>
  </si>
  <si>
    <t>medium soil</t>
  </si>
  <si>
    <t>fine soil</t>
  </si>
  <si>
    <t>ASAE grain drill no-till</t>
  </si>
  <si>
    <t>17 brazos</t>
  </si>
  <si>
    <t>3 m</t>
  </si>
  <si>
    <t>6 m</t>
  </si>
  <si>
    <t>36 brazos</t>
  </si>
  <si>
    <t>Bajo</t>
  </si>
  <si>
    <t>Medio</t>
  </si>
  <si>
    <t>Alto</t>
  </si>
  <si>
    <t>COSTES DE UTILIZACIÓN</t>
  </si>
  <si>
    <t>COSTES DE POSESIÓN</t>
  </si>
  <si>
    <t>Coste gasóleo</t>
  </si>
  <si>
    <t>L/ha</t>
  </si>
  <si>
    <t>Coste combustible</t>
  </si>
  <si>
    <t>Capacidad trabajo teórica</t>
  </si>
  <si>
    <t>Capacidad trabajo real</t>
  </si>
  <si>
    <t>P (kW)</t>
  </si>
  <si>
    <t>Factor (L/h-kW)</t>
  </si>
  <si>
    <t>F(daN)</t>
  </si>
  <si>
    <t>6 L/ha</t>
  </si>
  <si>
    <t>11 L/ha</t>
  </si>
  <si>
    <t>pot tractor CV</t>
  </si>
  <si>
    <t>nivel carga %</t>
  </si>
  <si>
    <t>pot utilizada</t>
  </si>
  <si>
    <t>v (km/h)</t>
  </si>
  <si>
    <t>Pot. (kW)</t>
  </si>
  <si>
    <t>Anchura (m)</t>
  </si>
  <si>
    <t>Incremento por peso maq.</t>
  </si>
  <si>
    <t>Pot neces (kW/m)</t>
  </si>
  <si>
    <t>Anchura máx</t>
  </si>
  <si>
    <t>Pot (kW/m)</t>
  </si>
  <si>
    <t>Potencia tracción = Pot. demandada por cultivador de igual anchura a 15 cm de profundidad</t>
  </si>
  <si>
    <t>Pot a la barra i/rod+desliz</t>
  </si>
  <si>
    <t>P barra i/rod+desliz</t>
  </si>
  <si>
    <t>Tipo de tractor escogido</t>
  </si>
  <si>
    <t>Potencia tractor escogido</t>
  </si>
  <si>
    <t>Utilización anual</t>
  </si>
  <si>
    <t>€/h s/comb</t>
  </si>
  <si>
    <t>Baja (500 h/año)</t>
  </si>
  <si>
    <t>Alta (1.000 h/año)</t>
  </si>
  <si>
    <t>Utilización apero (h/año)</t>
  </si>
  <si>
    <t>AUXILIAR</t>
  </si>
  <si>
    <t>kg/m</t>
  </si>
  <si>
    <t>€/m</t>
  </si>
  <si>
    <t>Hipótesis tractor auxiliar</t>
  </si>
  <si>
    <t>Costes horarios tractor auxiliar  (€/h)</t>
  </si>
  <si>
    <t>Precio adquis.</t>
  </si>
  <si>
    <t>€/h s/comb.</t>
  </si>
  <si>
    <t>Amortización</t>
  </si>
  <si>
    <t>Tasa interés</t>
  </si>
  <si>
    <t>Mant.-Reparac</t>
  </si>
  <si>
    <t>Cons.carga media</t>
  </si>
  <si>
    <t xml:space="preserve"> +combustible</t>
  </si>
  <si>
    <t>TRACTOR + APERO</t>
  </si>
  <si>
    <t>Siembra directa con sembradora a chorrillo (SD)</t>
  </si>
  <si>
    <t>Los datos de partida de esta operación son los siguientes:</t>
  </si>
  <si>
    <t>Las hipótesis establecidas para el cálculo de los costes son las siguientes:</t>
  </si>
  <si>
    <t>Utilización anual apero: En función de las horas de trabajo anuales elegidas y de la capacidad de trabajo se obtiene la superficie anual trabajada por el apero en ha/año.</t>
  </si>
  <si>
    <t xml:space="preserve"> €/kW de potencia</t>
  </si>
  <si>
    <t>Precio adquisición tractor</t>
  </si>
  <si>
    <t>-          Peso del apero: Estimado en 460 kg/m</t>
  </si>
  <si>
    <t>-          Eficiencia de la operación: Baja, media o alta (se recomienda escoger baja  para esta operación puesto que es la situación más habitual)</t>
  </si>
  <si>
    <t>-          Nivel de carga del tractor: Bajo, medio o alto (se recomienda poner un nivel alto para esta operación)</t>
  </si>
  <si>
    <t>-          Velocidad de trabajo: Es un valor tomado de las velocidades recomendadas de trabajo.</t>
  </si>
  <si>
    <t>-          Potencia de tracción: Se considera equivalente a la de un cultivador de igual anchura trabajando 15 cm de profundidad.</t>
  </si>
  <si>
    <t>-          Incremento por peso de la máquina: Se considera que, debido al peso de la máquina y por la resistencia a la que se opone el suelo a las botas de siembra y surcadores, la potencia anterior se incrementa en un 100 %.</t>
  </si>
  <si>
    <t>-          Potencia a la barra incluidos rodadura y deslizamiento: Es la potencia necesaria a la barra consideradas unas pérdidas por rodadura y deslizamiento del 25 %.</t>
  </si>
  <si>
    <t>-          Potencia del tractor escogido: Es la potencia del tractor seleccionado por el usuario en función de los resultados obtenidos.</t>
  </si>
  <si>
    <t>-          Horas de trabajo anuales: Se han estimado dos rangos diferentes de utilización del apero al año, baja (100 h/año) y alta (200 h/año)</t>
  </si>
  <si>
    <t>-          Amortización por desgaste: 1.200  h</t>
  </si>
  <si>
    <t>-          Amortización por obsolescencia: 20 años</t>
  </si>
  <si>
    <t>-          Seguros: 0,2 % del precio de adquisición</t>
  </si>
  <si>
    <t>-          Resguardo: 0,1 % del precio de adquisición</t>
  </si>
  <si>
    <t>-          Utilización anual tractor auxiliar: Se han estimado dos rangos diferentes de trabajo, 500 y 1.000 h/año.</t>
  </si>
  <si>
    <t>-          Mantenimiento y reparaciones: 2,70 €/ha</t>
  </si>
  <si>
    <t>-          Coste de combustible: 1,00 €/L</t>
  </si>
  <si>
    <t xml:space="preserve">-          Precio de adquisición: Estimado en 9.000 €/m </t>
  </si>
  <si>
    <t>-          Anchura de trabajo del apero: alta 6 m) y baja (3 m)</t>
  </si>
  <si>
    <t>-          Interés: 5 %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</si>
</sst>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"/>
    <numFmt numFmtId="166" formatCode="[$-C0A]dddd\,\ dd&quot; de &quot;mmmm&quot; de &quot;yyyy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  <numFmt numFmtId="171" formatCode="0.00000"/>
    <numFmt numFmtId="172" formatCode="0.0000"/>
    <numFmt numFmtId="173" formatCode="#,##0.0"/>
  </numFmts>
  <fonts count="5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9"/>
      <name val="Arial"/>
      <family val="0"/>
    </font>
    <font>
      <u val="single"/>
      <sz val="9"/>
      <name val="Arial"/>
      <family val="0"/>
    </font>
    <font>
      <sz val="11"/>
      <name val="Arial"/>
      <family val="2"/>
    </font>
    <font>
      <sz val="11"/>
      <color indexed="9"/>
      <name val="Arial"/>
      <family val="2"/>
    </font>
    <font>
      <b/>
      <sz val="11"/>
      <name val="Arial"/>
      <family val="2"/>
    </font>
    <font>
      <b/>
      <u val="single"/>
      <sz val="11"/>
      <color indexed="9"/>
      <name val="Arial"/>
      <family val="2"/>
    </font>
    <font>
      <sz val="11"/>
      <color indexed="22"/>
      <name val="Arial"/>
      <family val="2"/>
    </font>
    <font>
      <b/>
      <sz val="11"/>
      <color indexed="9"/>
      <name val="Arial"/>
      <family val="2"/>
    </font>
    <font>
      <sz val="11"/>
      <color indexed="42"/>
      <name val="Arial"/>
      <family val="2"/>
    </font>
    <font>
      <b/>
      <sz val="11"/>
      <color indexed="42"/>
      <name val="Arial"/>
      <family val="2"/>
    </font>
    <font>
      <sz val="11"/>
      <color indexed="12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sz val="11"/>
      <color indexed="12"/>
      <name val="Arial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17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52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b/>
      <sz val="10"/>
      <color indexed="63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0"/>
      <color indexed="8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006100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sz val="10"/>
      <color rgb="FFFA7D00"/>
      <name val="Calibri"/>
      <family val="2"/>
    </font>
    <font>
      <b/>
      <sz val="11"/>
      <color theme="3"/>
      <name val="Calibri"/>
      <family val="2"/>
    </font>
    <font>
      <sz val="10"/>
      <color rgb="FF3F3F76"/>
      <name val="Calibri"/>
      <family val="2"/>
    </font>
    <font>
      <sz val="10"/>
      <color rgb="FF9C0006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sz val="10"/>
      <color rgb="FFFF0000"/>
      <name val="Calibri"/>
      <family val="2"/>
    </font>
    <font>
      <i/>
      <sz val="10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0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192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justify" wrapText="1"/>
    </xf>
    <xf numFmtId="0" fontId="0" fillId="0" borderId="0" xfId="0" applyAlignment="1">
      <alignment horizontal="justify" wrapText="1"/>
    </xf>
    <xf numFmtId="49" fontId="4" fillId="34" borderId="0" xfId="0" applyNumberFormat="1" applyFont="1" applyFill="1" applyAlignment="1">
      <alignment horizontal="justify" wrapText="1"/>
    </xf>
    <xf numFmtId="49" fontId="5" fillId="34" borderId="0" xfId="0" applyNumberFormat="1" applyFont="1" applyFill="1" applyAlignment="1">
      <alignment horizontal="justify" wrapText="1"/>
    </xf>
    <xf numFmtId="49" fontId="4" fillId="34" borderId="0" xfId="0" applyNumberFormat="1" applyFont="1" applyFill="1" applyAlignment="1">
      <alignment horizontal="justify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 applyProtection="1">
      <alignment/>
      <protection hidden="1" locked="0"/>
    </xf>
    <xf numFmtId="0" fontId="6" fillId="34" borderId="10" xfId="0" applyFont="1" applyFill="1" applyBorder="1" applyAlignment="1">
      <alignment/>
    </xf>
    <xf numFmtId="0" fontId="6" fillId="34" borderId="11" xfId="0" applyFont="1" applyFill="1" applyBorder="1" applyAlignment="1">
      <alignment/>
    </xf>
    <xf numFmtId="0" fontId="6" fillId="34" borderId="11" xfId="0" applyFont="1" applyFill="1" applyBorder="1" applyAlignment="1">
      <alignment horizontal="center"/>
    </xf>
    <xf numFmtId="0" fontId="6" fillId="34" borderId="11" xfId="0" applyFont="1" applyFill="1" applyBorder="1" applyAlignment="1">
      <alignment/>
    </xf>
    <xf numFmtId="0" fontId="6" fillId="34" borderId="12" xfId="0" applyFont="1" applyFill="1" applyBorder="1" applyAlignment="1">
      <alignment/>
    </xf>
    <xf numFmtId="0" fontId="6" fillId="34" borderId="13" xfId="0" applyFont="1" applyFill="1" applyBorder="1" applyAlignment="1">
      <alignment/>
    </xf>
    <xf numFmtId="0" fontId="6" fillId="34" borderId="0" xfId="0" applyFont="1" applyFill="1" applyBorder="1" applyAlignment="1">
      <alignment/>
    </xf>
    <xf numFmtId="0" fontId="8" fillId="34" borderId="0" xfId="0" applyFont="1" applyFill="1" applyBorder="1" applyAlignment="1">
      <alignment horizontal="center"/>
    </xf>
    <xf numFmtId="0" fontId="8" fillId="34" borderId="0" xfId="0" applyFont="1" applyFill="1" applyBorder="1" applyAlignment="1">
      <alignment horizontal="left"/>
    </xf>
    <xf numFmtId="0" fontId="6" fillId="34" borderId="0" xfId="0" applyFont="1" applyFill="1" applyBorder="1" applyAlignment="1">
      <alignment horizontal="center"/>
    </xf>
    <xf numFmtId="0" fontId="8" fillId="34" borderId="0" xfId="0" applyFont="1" applyFill="1" applyBorder="1" applyAlignment="1">
      <alignment/>
    </xf>
    <xf numFmtId="0" fontId="6" fillId="34" borderId="0" xfId="0" applyFont="1" applyFill="1" applyBorder="1" applyAlignment="1">
      <alignment/>
    </xf>
    <xf numFmtId="0" fontId="6" fillId="34" borderId="14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34" borderId="0" xfId="0" applyFont="1" applyFill="1" applyBorder="1" applyAlignment="1">
      <alignment horizontal="left" vertical="top" wrapText="1"/>
    </xf>
    <xf numFmtId="0" fontId="10" fillId="34" borderId="14" xfId="0" applyFont="1" applyFill="1" applyBorder="1" applyAlignment="1">
      <alignment/>
    </xf>
    <xf numFmtId="0" fontId="8" fillId="34" borderId="0" xfId="0" applyFont="1" applyFill="1" applyBorder="1" applyAlignment="1">
      <alignment vertical="top" wrapText="1"/>
    </xf>
    <xf numFmtId="0" fontId="11" fillId="0" borderId="0" xfId="0" applyFont="1" applyFill="1" applyBorder="1" applyAlignment="1">
      <alignment horizontal="center" wrapText="1"/>
    </xf>
    <xf numFmtId="1" fontId="6" fillId="33" borderId="11" xfId="0" applyNumberFormat="1" applyFont="1" applyFill="1" applyBorder="1" applyAlignment="1" applyProtection="1">
      <alignment horizontal="center"/>
      <protection hidden="1"/>
    </xf>
    <xf numFmtId="0" fontId="8" fillId="33" borderId="12" xfId="0" applyFont="1" applyFill="1" applyBorder="1" applyAlignment="1">
      <alignment horizontal="center"/>
    </xf>
    <xf numFmtId="0" fontId="7" fillId="34" borderId="0" xfId="0" applyFont="1" applyFill="1" applyBorder="1" applyAlignment="1">
      <alignment/>
    </xf>
    <xf numFmtId="0" fontId="6" fillId="0" borderId="15" xfId="0" applyFont="1" applyBorder="1" applyAlignment="1">
      <alignment horizontal="center"/>
    </xf>
    <xf numFmtId="0" fontId="6" fillId="34" borderId="14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3" fontId="6" fillId="33" borderId="0" xfId="0" applyNumberFormat="1" applyFont="1" applyFill="1" applyBorder="1" applyAlignment="1" applyProtection="1">
      <alignment horizontal="center"/>
      <protection hidden="1"/>
    </xf>
    <xf numFmtId="0" fontId="8" fillId="33" borderId="14" xfId="0" applyFont="1" applyFill="1" applyBorder="1" applyAlignment="1">
      <alignment horizontal="center"/>
    </xf>
    <xf numFmtId="0" fontId="12" fillId="34" borderId="0" xfId="0" applyFont="1" applyFill="1" applyBorder="1" applyAlignment="1" applyProtection="1">
      <alignment horizontal="center"/>
      <protection locked="0"/>
    </xf>
    <xf numFmtId="0" fontId="13" fillId="34" borderId="0" xfId="0" applyFont="1" applyFill="1" applyBorder="1" applyAlignment="1">
      <alignment horizontal="center"/>
    </xf>
    <xf numFmtId="0" fontId="6" fillId="0" borderId="15" xfId="0" applyFont="1" applyFill="1" applyBorder="1" applyAlignment="1">
      <alignment/>
    </xf>
    <xf numFmtId="0" fontId="6" fillId="0" borderId="15" xfId="0" applyFont="1" applyBorder="1" applyAlignment="1">
      <alignment/>
    </xf>
    <xf numFmtId="0" fontId="14" fillId="0" borderId="15" xfId="0" applyFont="1" applyBorder="1" applyAlignment="1" applyProtection="1">
      <alignment horizontal="center"/>
      <protection locked="0"/>
    </xf>
    <xf numFmtId="0" fontId="6" fillId="33" borderId="13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left"/>
    </xf>
    <xf numFmtId="0" fontId="6" fillId="33" borderId="0" xfId="0" applyFont="1" applyFill="1" applyBorder="1" applyAlignment="1" applyProtection="1">
      <alignment horizontal="center"/>
      <protection hidden="1"/>
    </xf>
    <xf numFmtId="0" fontId="6" fillId="33" borderId="14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 applyProtection="1">
      <alignment horizontal="center"/>
      <protection hidden="1"/>
    </xf>
    <xf numFmtId="1" fontId="7" fillId="0" borderId="0" xfId="0" applyNumberFormat="1" applyFont="1" applyFill="1" applyBorder="1" applyAlignment="1" applyProtection="1">
      <alignment horizontal="center"/>
      <protection hidden="1"/>
    </xf>
    <xf numFmtId="1" fontId="6" fillId="33" borderId="0" xfId="0" applyNumberFormat="1" applyFont="1" applyFill="1" applyBorder="1" applyAlignment="1" applyProtection="1">
      <alignment horizontal="center"/>
      <protection hidden="1"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Font="1" applyBorder="1" applyAlignment="1">
      <alignment horizontal="center"/>
    </xf>
    <xf numFmtId="2" fontId="6" fillId="33" borderId="0" xfId="0" applyNumberFormat="1" applyFont="1" applyFill="1" applyBorder="1" applyAlignment="1" applyProtection="1">
      <alignment horizontal="center"/>
      <protection hidden="1"/>
    </xf>
    <xf numFmtId="0" fontId="15" fillId="33" borderId="13" xfId="0" applyFont="1" applyFill="1" applyBorder="1" applyAlignment="1">
      <alignment horizontal="left"/>
    </xf>
    <xf numFmtId="0" fontId="15" fillId="33" borderId="0" xfId="0" applyFont="1" applyFill="1" applyBorder="1" applyAlignment="1">
      <alignment horizontal="left"/>
    </xf>
    <xf numFmtId="2" fontId="16" fillId="33" borderId="0" xfId="0" applyNumberFormat="1" applyFont="1" applyFill="1" applyBorder="1" applyAlignment="1" applyProtection="1">
      <alignment horizontal="center"/>
      <protection hidden="1"/>
    </xf>
    <xf numFmtId="0" fontId="15" fillId="33" borderId="14" xfId="0" applyFont="1" applyFill="1" applyBorder="1" applyAlignment="1">
      <alignment horizontal="center"/>
    </xf>
    <xf numFmtId="0" fontId="6" fillId="33" borderId="13" xfId="0" applyFont="1" applyFill="1" applyBorder="1" applyAlignment="1">
      <alignment/>
    </xf>
    <xf numFmtId="0" fontId="16" fillId="33" borderId="0" xfId="0" applyFont="1" applyFill="1" applyBorder="1" applyAlignment="1">
      <alignment/>
    </xf>
    <xf numFmtId="173" fontId="7" fillId="0" borderId="0" xfId="0" applyNumberFormat="1" applyFont="1" applyFill="1" applyBorder="1" applyAlignment="1" applyProtection="1">
      <alignment horizontal="center"/>
      <protection hidden="1"/>
    </xf>
    <xf numFmtId="164" fontId="7" fillId="0" borderId="0" xfId="0" applyNumberFormat="1" applyFont="1" applyFill="1" applyBorder="1" applyAlignment="1" applyProtection="1">
      <alignment horizontal="center"/>
      <protection hidden="1"/>
    </xf>
    <xf numFmtId="0" fontId="6" fillId="33" borderId="0" xfId="0" applyFont="1" applyFill="1" applyBorder="1" applyAlignment="1">
      <alignment/>
    </xf>
    <xf numFmtId="0" fontId="6" fillId="0" borderId="15" xfId="0" applyFont="1" applyFill="1" applyBorder="1" applyAlignment="1">
      <alignment horizontal="left"/>
    </xf>
    <xf numFmtId="0" fontId="6" fillId="0" borderId="15" xfId="0" applyFont="1" applyFill="1" applyBorder="1" applyAlignment="1">
      <alignment horizontal="center"/>
    </xf>
    <xf numFmtId="173" fontId="7" fillId="0" borderId="0" xfId="0" applyNumberFormat="1" applyFont="1" applyFill="1" applyBorder="1" applyAlignment="1" applyProtection="1">
      <alignment/>
      <protection hidden="1"/>
    </xf>
    <xf numFmtId="0" fontId="7" fillId="0" borderId="0" xfId="0" applyFont="1" applyFill="1" applyBorder="1" applyAlignment="1" applyProtection="1">
      <alignment/>
      <protection hidden="1"/>
    </xf>
    <xf numFmtId="0" fontId="6" fillId="33" borderId="16" xfId="0" applyFont="1" applyFill="1" applyBorder="1" applyAlignment="1" applyProtection="1">
      <alignment horizontal="center"/>
      <protection hidden="1"/>
    </xf>
    <xf numFmtId="0" fontId="8" fillId="33" borderId="17" xfId="0" applyFont="1" applyFill="1" applyBorder="1" applyAlignment="1">
      <alignment horizontal="center"/>
    </xf>
    <xf numFmtId="0" fontId="6" fillId="34" borderId="0" xfId="0" applyFont="1" applyFill="1" applyBorder="1" applyAlignment="1" applyProtection="1">
      <alignment horizontal="center"/>
      <protection hidden="1"/>
    </xf>
    <xf numFmtId="0" fontId="6" fillId="35" borderId="18" xfId="0" applyFont="1" applyFill="1" applyBorder="1" applyAlignment="1" applyProtection="1">
      <alignment horizontal="center"/>
      <protection hidden="1"/>
    </xf>
    <xf numFmtId="0" fontId="6" fillId="35" borderId="19" xfId="0" applyFont="1" applyFill="1" applyBorder="1" applyAlignment="1">
      <alignment horizontal="center"/>
    </xf>
    <xf numFmtId="165" fontId="6" fillId="0" borderId="15" xfId="0" applyNumberFormat="1" applyFont="1" applyBorder="1" applyAlignment="1" applyProtection="1">
      <alignment horizontal="center"/>
      <protection/>
    </xf>
    <xf numFmtId="165" fontId="6" fillId="33" borderId="0" xfId="0" applyNumberFormat="1" applyFont="1" applyFill="1" applyBorder="1" applyAlignment="1" applyProtection="1">
      <alignment horizontal="center"/>
      <protection hidden="1"/>
    </xf>
    <xf numFmtId="2" fontId="14" fillId="33" borderId="20" xfId="0" applyNumberFormat="1" applyFont="1" applyFill="1" applyBorder="1" applyAlignment="1" applyProtection="1">
      <alignment horizontal="center"/>
      <protection hidden="1" locked="0"/>
    </xf>
    <xf numFmtId="0" fontId="8" fillId="33" borderId="21" xfId="0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/>
    </xf>
    <xf numFmtId="2" fontId="7" fillId="0" borderId="0" xfId="0" applyNumberFormat="1" applyFont="1" applyFill="1" applyBorder="1" applyAlignment="1">
      <alignment/>
    </xf>
    <xf numFmtId="164" fontId="16" fillId="33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>
      <alignment horizontal="center"/>
    </xf>
    <xf numFmtId="0" fontId="15" fillId="33" borderId="22" xfId="0" applyFont="1" applyFill="1" applyBorder="1" applyAlignment="1">
      <alignment horizontal="left"/>
    </xf>
    <xf numFmtId="0" fontId="15" fillId="33" borderId="16" xfId="0" applyFont="1" applyFill="1" applyBorder="1" applyAlignment="1">
      <alignment horizontal="left"/>
    </xf>
    <xf numFmtId="164" fontId="16" fillId="33" borderId="16" xfId="0" applyNumberFormat="1" applyFont="1" applyFill="1" applyBorder="1" applyAlignment="1" applyProtection="1">
      <alignment horizontal="center"/>
      <protection hidden="1"/>
    </xf>
    <xf numFmtId="0" fontId="15" fillId="33" borderId="17" xfId="0" applyFont="1" applyFill="1" applyBorder="1" applyAlignment="1">
      <alignment horizontal="center"/>
    </xf>
    <xf numFmtId="0" fontId="6" fillId="35" borderId="18" xfId="0" applyFont="1" applyFill="1" applyBorder="1" applyAlignment="1">
      <alignment horizontal="center"/>
    </xf>
    <xf numFmtId="0" fontId="6" fillId="35" borderId="18" xfId="0" applyFont="1" applyFill="1" applyBorder="1" applyAlignment="1">
      <alignment/>
    </xf>
    <xf numFmtId="0" fontId="6" fillId="35" borderId="19" xfId="0" applyFont="1" applyFill="1" applyBorder="1" applyAlignment="1">
      <alignment/>
    </xf>
    <xf numFmtId="165" fontId="7" fillId="0" borderId="0" xfId="0" applyNumberFormat="1" applyFont="1" applyFill="1" applyBorder="1" applyAlignment="1" applyProtection="1">
      <alignment horizontal="center"/>
      <protection/>
    </xf>
    <xf numFmtId="0" fontId="8" fillId="33" borderId="0" xfId="0" applyFont="1" applyFill="1" applyBorder="1" applyAlignment="1">
      <alignment horizontal="center"/>
    </xf>
    <xf numFmtId="0" fontId="6" fillId="33" borderId="14" xfId="0" applyFont="1" applyFill="1" applyBorder="1" applyAlignment="1">
      <alignment/>
    </xf>
    <xf numFmtId="3" fontId="14" fillId="0" borderId="15" xfId="0" applyNumberFormat="1" applyFont="1" applyBorder="1" applyAlignment="1" applyProtection="1">
      <alignment horizontal="center"/>
      <protection locked="0"/>
    </xf>
    <xf numFmtId="0" fontId="6" fillId="33" borderId="0" xfId="0" applyFont="1" applyFill="1" applyBorder="1" applyAlignment="1">
      <alignment horizontal="center"/>
    </xf>
    <xf numFmtId="0" fontId="6" fillId="33" borderId="14" xfId="0" applyFont="1" applyFill="1" applyBorder="1" applyAlignment="1">
      <alignment/>
    </xf>
    <xf numFmtId="165" fontId="6" fillId="34" borderId="14" xfId="0" applyNumberFormat="1" applyFont="1" applyFill="1" applyBorder="1" applyAlignment="1" applyProtection="1">
      <alignment horizontal="center"/>
      <protection/>
    </xf>
    <xf numFmtId="3" fontId="14" fillId="33" borderId="0" xfId="0" applyNumberFormat="1" applyFont="1" applyFill="1" applyBorder="1" applyAlignment="1" applyProtection="1">
      <alignment horizontal="center"/>
      <protection locked="0"/>
    </xf>
    <xf numFmtId="0" fontId="8" fillId="33" borderId="14" xfId="0" applyFont="1" applyFill="1" applyBorder="1" applyAlignment="1">
      <alignment/>
    </xf>
    <xf numFmtId="3" fontId="14" fillId="33" borderId="0" xfId="0" applyNumberFormat="1" applyFont="1" applyFill="1" applyBorder="1" applyAlignment="1" applyProtection="1">
      <alignment horizontal="center"/>
      <protection hidden="1" locked="0"/>
    </xf>
    <xf numFmtId="3" fontId="7" fillId="0" borderId="0" xfId="0" applyNumberFormat="1" applyFont="1" applyFill="1" applyBorder="1" applyAlignment="1">
      <alignment horizontal="center"/>
    </xf>
    <xf numFmtId="0" fontId="14" fillId="33" borderId="0" xfId="0" applyFont="1" applyFill="1" applyBorder="1" applyAlignment="1" applyProtection="1">
      <alignment horizontal="center"/>
      <protection hidden="1" locked="0"/>
    </xf>
    <xf numFmtId="0" fontId="8" fillId="0" borderId="15" xfId="0" applyFont="1" applyBorder="1" applyAlignment="1">
      <alignment horizontal="center"/>
    </xf>
    <xf numFmtId="1" fontId="8" fillId="0" borderId="15" xfId="0" applyNumberFormat="1" applyFont="1" applyBorder="1" applyAlignment="1" applyProtection="1">
      <alignment horizontal="center"/>
      <protection hidden="1"/>
    </xf>
    <xf numFmtId="3" fontId="6" fillId="34" borderId="14" xfId="0" applyNumberFormat="1" applyFont="1" applyFill="1" applyBorder="1" applyAlignment="1">
      <alignment horizontal="center"/>
    </xf>
    <xf numFmtId="0" fontId="7" fillId="0" borderId="0" xfId="0" applyFont="1" applyFill="1" applyBorder="1" applyAlignment="1" applyProtection="1">
      <alignment horizontal="center"/>
      <protection locked="0"/>
    </xf>
    <xf numFmtId="164" fontId="8" fillId="0" borderId="15" xfId="0" applyNumberFormat="1" applyFont="1" applyBorder="1" applyAlignment="1" applyProtection="1">
      <alignment horizontal="center"/>
      <protection hidden="1"/>
    </xf>
    <xf numFmtId="0" fontId="8" fillId="33" borderId="20" xfId="0" applyFont="1" applyFill="1" applyBorder="1" applyAlignment="1">
      <alignment horizontal="center"/>
    </xf>
    <xf numFmtId="2" fontId="6" fillId="33" borderId="20" xfId="0" applyNumberFormat="1" applyFont="1" applyFill="1" applyBorder="1" applyAlignment="1" applyProtection="1">
      <alignment horizontal="center"/>
      <protection hidden="1"/>
    </xf>
    <xf numFmtId="0" fontId="8" fillId="33" borderId="21" xfId="0" applyFont="1" applyFill="1" applyBorder="1" applyAlignment="1">
      <alignment/>
    </xf>
    <xf numFmtId="0" fontId="8" fillId="34" borderId="14" xfId="0" applyFont="1" applyFill="1" applyBorder="1" applyAlignment="1">
      <alignment horizontal="center"/>
    </xf>
    <xf numFmtId="0" fontId="7" fillId="0" borderId="0" xfId="0" applyFont="1" applyFill="1" applyBorder="1" applyAlignment="1" applyProtection="1">
      <alignment horizontal="left"/>
      <protection/>
    </xf>
    <xf numFmtId="0" fontId="7" fillId="0" borderId="0" xfId="0" applyFont="1" applyFill="1" applyBorder="1" applyAlignment="1" applyProtection="1">
      <alignment/>
      <protection/>
    </xf>
    <xf numFmtId="0" fontId="6" fillId="33" borderId="22" xfId="0" applyFont="1" applyFill="1" applyBorder="1" applyAlignment="1">
      <alignment/>
    </xf>
    <xf numFmtId="0" fontId="15" fillId="33" borderId="16" xfId="0" applyFont="1" applyFill="1" applyBorder="1" applyAlignment="1">
      <alignment horizontal="right"/>
    </xf>
    <xf numFmtId="0" fontId="6" fillId="33" borderId="16" xfId="0" applyFont="1" applyFill="1" applyBorder="1" applyAlignment="1">
      <alignment horizontal="center"/>
    </xf>
    <xf numFmtId="2" fontId="15" fillId="33" borderId="16" xfId="0" applyNumberFormat="1" applyFont="1" applyFill="1" applyBorder="1" applyAlignment="1">
      <alignment horizontal="center"/>
    </xf>
    <xf numFmtId="0" fontId="15" fillId="33" borderId="17" xfId="0" applyFont="1" applyFill="1" applyBorder="1" applyAlignment="1">
      <alignment/>
    </xf>
    <xf numFmtId="0" fontId="16" fillId="34" borderId="0" xfId="0" applyFont="1" applyFill="1" applyBorder="1" applyAlignment="1">
      <alignment horizontal="center"/>
    </xf>
    <xf numFmtId="3" fontId="8" fillId="34" borderId="14" xfId="0" applyNumberFormat="1" applyFont="1" applyFill="1" applyBorder="1" applyAlignment="1">
      <alignment horizontal="center"/>
    </xf>
    <xf numFmtId="165" fontId="7" fillId="0" borderId="0" xfId="0" applyNumberFormat="1" applyFont="1" applyFill="1" applyBorder="1" applyAlignment="1" applyProtection="1">
      <alignment horizontal="center"/>
      <protection locked="0"/>
    </xf>
    <xf numFmtId="0" fontId="6" fillId="34" borderId="0" xfId="0" applyFont="1" applyFill="1" applyAlignment="1">
      <alignment/>
    </xf>
    <xf numFmtId="0" fontId="6" fillId="34" borderId="0" xfId="0" applyFont="1" applyFill="1" applyAlignment="1">
      <alignment horizontal="center"/>
    </xf>
    <xf numFmtId="0" fontId="6" fillId="34" borderId="0" xfId="0" applyFont="1" applyFill="1" applyAlignment="1">
      <alignment/>
    </xf>
    <xf numFmtId="0" fontId="15" fillId="34" borderId="0" xfId="0" applyFont="1" applyFill="1" applyBorder="1" applyAlignment="1">
      <alignment horizontal="center"/>
    </xf>
    <xf numFmtId="1" fontId="8" fillId="34" borderId="14" xfId="0" applyNumberFormat="1" applyFont="1" applyFill="1" applyBorder="1" applyAlignment="1">
      <alignment horizontal="center"/>
    </xf>
    <xf numFmtId="0" fontId="13" fillId="34" borderId="0" xfId="0" applyFont="1" applyFill="1" applyBorder="1" applyAlignment="1">
      <alignment/>
    </xf>
    <xf numFmtId="0" fontId="12" fillId="34" borderId="0" xfId="0" applyFont="1" applyFill="1" applyBorder="1" applyAlignment="1">
      <alignment/>
    </xf>
    <xf numFmtId="0" fontId="6" fillId="0" borderId="15" xfId="0" applyFont="1" applyBorder="1" applyAlignment="1">
      <alignment vertical="center" wrapText="1"/>
    </xf>
    <xf numFmtId="0" fontId="8" fillId="0" borderId="15" xfId="0" applyFont="1" applyFill="1" applyBorder="1" applyAlignment="1">
      <alignment horizontal="center"/>
    </xf>
    <xf numFmtId="0" fontId="17" fillId="0" borderId="15" xfId="0" applyFont="1" applyBorder="1" applyAlignment="1">
      <alignment horizontal="right"/>
    </xf>
    <xf numFmtId="2" fontId="6" fillId="0" borderId="15" xfId="0" applyNumberFormat="1" applyFont="1" applyBorder="1" applyAlignment="1" applyProtection="1">
      <alignment horizontal="center" vertical="center"/>
      <protection hidden="1"/>
    </xf>
    <xf numFmtId="2" fontId="8" fillId="0" borderId="15" xfId="0" applyNumberFormat="1" applyFont="1" applyBorder="1" applyAlignment="1" applyProtection="1">
      <alignment horizontal="center"/>
      <protection hidden="1"/>
    </xf>
    <xf numFmtId="2" fontId="8" fillId="0" borderId="15" xfId="0" applyNumberFormat="1" applyFont="1" applyFill="1" applyBorder="1" applyAlignment="1" applyProtection="1">
      <alignment horizontal="center" vertical="center"/>
      <protection hidden="1"/>
    </xf>
    <xf numFmtId="0" fontId="12" fillId="34" borderId="0" xfId="0" applyFont="1" applyFill="1" applyBorder="1" applyAlignment="1" applyProtection="1">
      <alignment/>
      <protection hidden="1"/>
    </xf>
    <xf numFmtId="0" fontId="8" fillId="34" borderId="0" xfId="0" applyFont="1" applyFill="1" applyBorder="1" applyAlignment="1">
      <alignment horizontal="right"/>
    </xf>
    <xf numFmtId="2" fontId="16" fillId="34" borderId="0" xfId="0" applyNumberFormat="1" applyFont="1" applyFill="1" applyBorder="1" applyAlignment="1">
      <alignment vertical="center"/>
    </xf>
    <xf numFmtId="0" fontId="15" fillId="34" borderId="0" xfId="0" applyFont="1" applyFill="1" applyBorder="1" applyAlignment="1">
      <alignment/>
    </xf>
    <xf numFmtId="0" fontId="8" fillId="0" borderId="15" xfId="0" applyFont="1" applyBorder="1" applyAlignment="1">
      <alignment horizontal="center" vertical="center" wrapText="1"/>
    </xf>
    <xf numFmtId="0" fontId="6" fillId="36" borderId="15" xfId="0" applyFont="1" applyFill="1" applyBorder="1" applyAlignment="1" applyProtection="1">
      <alignment/>
      <protection hidden="1"/>
    </xf>
    <xf numFmtId="0" fontId="6" fillId="34" borderId="0" xfId="0" applyNumberFormat="1" applyFont="1" applyFill="1" applyBorder="1" applyAlignment="1">
      <alignment horizontal="center"/>
    </xf>
    <xf numFmtId="0" fontId="8" fillId="34" borderId="0" xfId="0" applyFont="1" applyFill="1" applyBorder="1" applyAlignment="1">
      <alignment/>
    </xf>
    <xf numFmtId="0" fontId="6" fillId="34" borderId="22" xfId="0" applyFont="1" applyFill="1" applyBorder="1" applyAlignment="1">
      <alignment/>
    </xf>
    <xf numFmtId="0" fontId="6" fillId="34" borderId="16" xfId="0" applyFont="1" applyFill="1" applyBorder="1" applyAlignment="1">
      <alignment/>
    </xf>
    <xf numFmtId="0" fontId="15" fillId="34" borderId="16" xfId="0" applyFont="1" applyFill="1" applyBorder="1" applyAlignment="1">
      <alignment horizontal="right"/>
    </xf>
    <xf numFmtId="0" fontId="6" fillId="34" borderId="16" xfId="0" applyFont="1" applyFill="1" applyBorder="1" applyAlignment="1">
      <alignment horizontal="center"/>
    </xf>
    <xf numFmtId="2" fontId="16" fillId="34" borderId="16" xfId="0" applyNumberFormat="1" applyFont="1" applyFill="1" applyBorder="1" applyAlignment="1">
      <alignment horizontal="center"/>
    </xf>
    <xf numFmtId="0" fontId="15" fillId="34" borderId="16" xfId="0" applyFont="1" applyFill="1" applyBorder="1" applyAlignment="1">
      <alignment/>
    </xf>
    <xf numFmtId="0" fontId="6" fillId="34" borderId="17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2" fontId="16" fillId="0" borderId="0" xfId="0" applyNumberFormat="1" applyFont="1" applyBorder="1" applyAlignment="1">
      <alignment horizontal="center"/>
    </xf>
    <xf numFmtId="0" fontId="1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10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6" fillId="0" borderId="13" xfId="0" applyFont="1" applyBorder="1" applyAlignment="1">
      <alignment/>
    </xf>
    <xf numFmtId="0" fontId="11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top"/>
    </xf>
    <xf numFmtId="0" fontId="8" fillId="34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vertical="center"/>
    </xf>
    <xf numFmtId="0" fontId="6" fillId="0" borderId="15" xfId="0" applyFont="1" applyBorder="1" applyAlignment="1">
      <alignment horizontal="center"/>
    </xf>
    <xf numFmtId="0" fontId="8" fillId="33" borderId="13" xfId="0" applyFont="1" applyFill="1" applyBorder="1" applyAlignment="1">
      <alignment horizontal="left"/>
    </xf>
    <xf numFmtId="0" fontId="8" fillId="33" borderId="0" xfId="0" applyFont="1" applyFill="1" applyBorder="1" applyAlignment="1">
      <alignment horizontal="left"/>
    </xf>
    <xf numFmtId="0" fontId="8" fillId="33" borderId="10" xfId="0" applyFont="1" applyFill="1" applyBorder="1" applyAlignment="1">
      <alignment horizontal="left"/>
    </xf>
    <xf numFmtId="0" fontId="8" fillId="33" borderId="11" xfId="0" applyFont="1" applyFill="1" applyBorder="1" applyAlignment="1">
      <alignment horizontal="left"/>
    </xf>
    <xf numFmtId="0" fontId="8" fillId="35" borderId="23" xfId="0" applyFont="1" applyFill="1" applyBorder="1" applyAlignment="1">
      <alignment horizontal="left"/>
    </xf>
    <xf numFmtId="0" fontId="8" fillId="35" borderId="18" xfId="0" applyFont="1" applyFill="1" applyBorder="1" applyAlignment="1">
      <alignment horizontal="left"/>
    </xf>
    <xf numFmtId="0" fontId="15" fillId="33" borderId="13" xfId="0" applyFont="1" applyFill="1" applyBorder="1" applyAlignment="1">
      <alignment horizontal="left"/>
    </xf>
    <xf numFmtId="0" fontId="15" fillId="33" borderId="0" xfId="0" applyFont="1" applyFill="1" applyBorder="1" applyAlignment="1">
      <alignment horizontal="left"/>
    </xf>
    <xf numFmtId="0" fontId="8" fillId="33" borderId="22" xfId="0" applyFont="1" applyFill="1" applyBorder="1" applyAlignment="1">
      <alignment horizontal="left"/>
    </xf>
    <xf numFmtId="0" fontId="8" fillId="33" borderId="16" xfId="0" applyFont="1" applyFill="1" applyBorder="1" applyAlignment="1">
      <alignment horizontal="left"/>
    </xf>
    <xf numFmtId="0" fontId="8" fillId="33" borderId="24" xfId="0" applyFont="1" applyFill="1" applyBorder="1" applyAlignment="1">
      <alignment horizontal="left"/>
    </xf>
    <xf numFmtId="0" fontId="8" fillId="33" borderId="2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center"/>
    </xf>
    <xf numFmtId="0" fontId="8" fillId="34" borderId="0" xfId="0" applyFont="1" applyFill="1" applyBorder="1" applyAlignment="1">
      <alignment horizontal="center"/>
    </xf>
    <xf numFmtId="0" fontId="8" fillId="33" borderId="13" xfId="0" applyFont="1" applyFill="1" applyBorder="1" applyAlignment="1">
      <alignment horizontal="right"/>
    </xf>
    <xf numFmtId="0" fontId="8" fillId="33" borderId="0" xfId="0" applyFont="1" applyFill="1" applyBorder="1" applyAlignment="1">
      <alignment horizontal="right"/>
    </xf>
    <xf numFmtId="0" fontId="11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left" vertical="center" wrapText="1"/>
    </xf>
    <xf numFmtId="0" fontId="8" fillId="33" borderId="24" xfId="0" applyFont="1" applyFill="1" applyBorder="1" applyAlignment="1">
      <alignment horizontal="right"/>
    </xf>
    <xf numFmtId="0" fontId="8" fillId="33" borderId="2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 wrapText="1"/>
    </xf>
    <xf numFmtId="2" fontId="11" fillId="37" borderId="15" xfId="0" applyNumberFormat="1" applyFont="1" applyFill="1" applyBorder="1" applyAlignment="1" applyProtection="1">
      <alignment horizontal="center" vertical="center"/>
      <protection hidden="1"/>
    </xf>
    <xf numFmtId="0" fontId="8" fillId="0" borderId="15" xfId="0" applyFont="1" applyBorder="1" applyAlignment="1">
      <alignment horizontal="left"/>
    </xf>
    <xf numFmtId="0" fontId="6" fillId="0" borderId="15" xfId="0" applyFont="1" applyFill="1" applyBorder="1" applyAlignment="1" applyProtection="1">
      <alignment horizontal="center"/>
      <protection/>
    </xf>
    <xf numFmtId="0" fontId="8" fillId="0" borderId="15" xfId="0" applyFont="1" applyBorder="1" applyAlignment="1">
      <alignment horizontal="center"/>
    </xf>
    <xf numFmtId="0" fontId="8" fillId="38" borderId="15" xfId="0" applyFont="1" applyFill="1" applyBorder="1" applyAlignment="1">
      <alignment horizontal="center"/>
    </xf>
    <xf numFmtId="0" fontId="11" fillId="37" borderId="15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8" fillId="0" borderId="15" xfId="0" applyFont="1" applyFill="1" applyBorder="1" applyAlignment="1" applyProtection="1">
      <alignment horizontal="center"/>
      <protection hidden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11"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15.emf" /><Relationship Id="rId3" Type="http://schemas.openxmlformats.org/officeDocument/2006/relationships/image" Target="../media/image17.emf" /><Relationship Id="rId4" Type="http://schemas.openxmlformats.org/officeDocument/2006/relationships/image" Target="../media/image7.emf" /><Relationship Id="rId5" Type="http://schemas.openxmlformats.org/officeDocument/2006/relationships/image" Target="../media/image10.emf" /><Relationship Id="rId6" Type="http://schemas.openxmlformats.org/officeDocument/2006/relationships/image" Target="../media/image12.emf" /><Relationship Id="rId7" Type="http://schemas.openxmlformats.org/officeDocument/2006/relationships/image" Target="../media/image8.emf" /><Relationship Id="rId8" Type="http://schemas.openxmlformats.org/officeDocument/2006/relationships/image" Target="../media/image9.emf" /><Relationship Id="rId9" Type="http://schemas.openxmlformats.org/officeDocument/2006/relationships/image" Target="../media/image2.emf" /><Relationship Id="rId10" Type="http://schemas.openxmlformats.org/officeDocument/2006/relationships/image" Target="../media/image16.emf" /><Relationship Id="rId11" Type="http://schemas.openxmlformats.org/officeDocument/2006/relationships/image" Target="../media/image4.emf" /><Relationship Id="rId12" Type="http://schemas.openxmlformats.org/officeDocument/2006/relationships/image" Target="../media/image18.emf" /><Relationship Id="rId13" Type="http://schemas.openxmlformats.org/officeDocument/2006/relationships/image" Target="../media/image11.emf" /><Relationship Id="rId14" Type="http://schemas.openxmlformats.org/officeDocument/2006/relationships/image" Target="../media/image6.emf" /><Relationship Id="rId15" Type="http://schemas.openxmlformats.org/officeDocument/2006/relationships/image" Target="../media/image14.emf" /><Relationship Id="rId16" Type="http://schemas.openxmlformats.org/officeDocument/2006/relationships/image" Target="../media/image5.emf" /><Relationship Id="rId17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11</xdr:col>
      <xdr:colOff>19050</xdr:colOff>
      <xdr:row>8</xdr:row>
      <xdr:rowOff>0</xdr:rowOff>
    </xdr:to>
    <xdr:pic>
      <xdr:nvPicPr>
        <xdr:cNvPr id="1" name="2 Imagen" descr="cabecer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0580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123825</xdr:colOff>
      <xdr:row>17</xdr:row>
      <xdr:rowOff>28575</xdr:rowOff>
    </xdr:from>
    <xdr:to>
      <xdr:col>7</xdr:col>
      <xdr:colOff>266700</xdr:colOff>
      <xdr:row>18</xdr:row>
      <xdr:rowOff>9525</xdr:rowOff>
    </xdr:to>
    <xdr:pic>
      <xdr:nvPicPr>
        <xdr:cNvPr id="2" name="OptionButton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05325" y="2847975"/>
          <a:ext cx="1428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123825</xdr:colOff>
      <xdr:row>18</xdr:row>
      <xdr:rowOff>38100</xdr:rowOff>
    </xdr:from>
    <xdr:to>
      <xdr:col>7</xdr:col>
      <xdr:colOff>266700</xdr:colOff>
      <xdr:row>19</xdr:row>
      <xdr:rowOff>19050</xdr:rowOff>
    </xdr:to>
    <xdr:pic>
      <xdr:nvPicPr>
        <xdr:cNvPr id="3" name="OptionButton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05325" y="3057525"/>
          <a:ext cx="1428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123825</xdr:colOff>
      <xdr:row>19</xdr:row>
      <xdr:rowOff>28575</xdr:rowOff>
    </xdr:from>
    <xdr:to>
      <xdr:col>7</xdr:col>
      <xdr:colOff>266700</xdr:colOff>
      <xdr:row>20</xdr:row>
      <xdr:rowOff>9525</xdr:rowOff>
    </xdr:to>
    <xdr:pic>
      <xdr:nvPicPr>
        <xdr:cNvPr id="4" name="OptionButton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505325" y="3248025"/>
          <a:ext cx="1428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114300</xdr:colOff>
      <xdr:row>22</xdr:row>
      <xdr:rowOff>19050</xdr:rowOff>
    </xdr:from>
    <xdr:to>
      <xdr:col>7</xdr:col>
      <xdr:colOff>257175</xdr:colOff>
      <xdr:row>23</xdr:row>
      <xdr:rowOff>0</xdr:rowOff>
    </xdr:to>
    <xdr:pic>
      <xdr:nvPicPr>
        <xdr:cNvPr id="5" name="OptionButton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495800" y="3838575"/>
          <a:ext cx="1428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114300</xdr:colOff>
      <xdr:row>23</xdr:row>
      <xdr:rowOff>0</xdr:rowOff>
    </xdr:from>
    <xdr:to>
      <xdr:col>7</xdr:col>
      <xdr:colOff>257175</xdr:colOff>
      <xdr:row>23</xdr:row>
      <xdr:rowOff>142875</xdr:rowOff>
    </xdr:to>
    <xdr:pic>
      <xdr:nvPicPr>
        <xdr:cNvPr id="6" name="OptionButton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495800" y="401955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104775</xdr:colOff>
      <xdr:row>24</xdr:row>
      <xdr:rowOff>9525</xdr:rowOff>
    </xdr:from>
    <xdr:to>
      <xdr:col>7</xdr:col>
      <xdr:colOff>247650</xdr:colOff>
      <xdr:row>24</xdr:row>
      <xdr:rowOff>152400</xdr:rowOff>
    </xdr:to>
    <xdr:pic>
      <xdr:nvPicPr>
        <xdr:cNvPr id="7" name="OptionButton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486275" y="422910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133350</xdr:colOff>
      <xdr:row>13</xdr:row>
      <xdr:rowOff>38100</xdr:rowOff>
    </xdr:from>
    <xdr:to>
      <xdr:col>7</xdr:col>
      <xdr:colOff>276225</xdr:colOff>
      <xdr:row>14</xdr:row>
      <xdr:rowOff>19050</xdr:rowOff>
    </xdr:to>
    <xdr:pic>
      <xdr:nvPicPr>
        <xdr:cNvPr id="8" name="OptionButton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514850" y="2057400"/>
          <a:ext cx="1428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133350</xdr:colOff>
      <xdr:row>14</xdr:row>
      <xdr:rowOff>28575</xdr:rowOff>
    </xdr:from>
    <xdr:to>
      <xdr:col>7</xdr:col>
      <xdr:colOff>266700</xdr:colOff>
      <xdr:row>15</xdr:row>
      <xdr:rowOff>9525</xdr:rowOff>
    </xdr:to>
    <xdr:pic>
      <xdr:nvPicPr>
        <xdr:cNvPr id="9" name="OptionButton1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514850" y="2247900"/>
          <a:ext cx="1333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123825</xdr:colOff>
      <xdr:row>27</xdr:row>
      <xdr:rowOff>28575</xdr:rowOff>
    </xdr:from>
    <xdr:to>
      <xdr:col>7</xdr:col>
      <xdr:colOff>266700</xdr:colOff>
      <xdr:row>28</xdr:row>
      <xdr:rowOff>9525</xdr:rowOff>
    </xdr:to>
    <xdr:pic>
      <xdr:nvPicPr>
        <xdr:cNvPr id="10" name="OptionButton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505325" y="4848225"/>
          <a:ext cx="1428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123825</xdr:colOff>
      <xdr:row>28</xdr:row>
      <xdr:rowOff>28575</xdr:rowOff>
    </xdr:from>
    <xdr:to>
      <xdr:col>7</xdr:col>
      <xdr:colOff>266700</xdr:colOff>
      <xdr:row>29</xdr:row>
      <xdr:rowOff>9525</xdr:rowOff>
    </xdr:to>
    <xdr:pic>
      <xdr:nvPicPr>
        <xdr:cNvPr id="11" name="OptionButton2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505325" y="5048250"/>
          <a:ext cx="1428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123825</xdr:colOff>
      <xdr:row>29</xdr:row>
      <xdr:rowOff>28575</xdr:rowOff>
    </xdr:from>
    <xdr:to>
      <xdr:col>7</xdr:col>
      <xdr:colOff>266700</xdr:colOff>
      <xdr:row>30</xdr:row>
      <xdr:rowOff>9525</xdr:rowOff>
    </xdr:to>
    <xdr:pic>
      <xdr:nvPicPr>
        <xdr:cNvPr id="12" name="OptionButton1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505325" y="5248275"/>
          <a:ext cx="1428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123825</xdr:colOff>
      <xdr:row>30</xdr:row>
      <xdr:rowOff>28575</xdr:rowOff>
    </xdr:from>
    <xdr:to>
      <xdr:col>7</xdr:col>
      <xdr:colOff>266700</xdr:colOff>
      <xdr:row>31</xdr:row>
      <xdr:rowOff>9525</xdr:rowOff>
    </xdr:to>
    <xdr:pic>
      <xdr:nvPicPr>
        <xdr:cNvPr id="13" name="OptionButton1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505325" y="5448300"/>
          <a:ext cx="1428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</xdr:colOff>
      <xdr:row>58</xdr:row>
      <xdr:rowOff>9525</xdr:rowOff>
    </xdr:from>
    <xdr:to>
      <xdr:col>1</xdr:col>
      <xdr:colOff>247650</xdr:colOff>
      <xdr:row>58</xdr:row>
      <xdr:rowOff>152400</xdr:rowOff>
    </xdr:to>
    <xdr:pic>
      <xdr:nvPicPr>
        <xdr:cNvPr id="14" name="OptionButton13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304800" y="11029950"/>
          <a:ext cx="1333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</xdr:colOff>
      <xdr:row>59</xdr:row>
      <xdr:rowOff>9525</xdr:rowOff>
    </xdr:from>
    <xdr:to>
      <xdr:col>1</xdr:col>
      <xdr:colOff>247650</xdr:colOff>
      <xdr:row>59</xdr:row>
      <xdr:rowOff>152400</xdr:rowOff>
    </xdr:to>
    <xdr:pic>
      <xdr:nvPicPr>
        <xdr:cNvPr id="15" name="OptionButton14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304800" y="11229975"/>
          <a:ext cx="1333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95250</xdr:colOff>
      <xdr:row>42</xdr:row>
      <xdr:rowOff>19050</xdr:rowOff>
    </xdr:from>
    <xdr:to>
      <xdr:col>7</xdr:col>
      <xdr:colOff>238125</xdr:colOff>
      <xdr:row>43</xdr:row>
      <xdr:rowOff>9525</xdr:rowOff>
    </xdr:to>
    <xdr:pic>
      <xdr:nvPicPr>
        <xdr:cNvPr id="16" name="OptionButton17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476750" y="7839075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95250</xdr:colOff>
      <xdr:row>43</xdr:row>
      <xdr:rowOff>38100</xdr:rowOff>
    </xdr:from>
    <xdr:to>
      <xdr:col>7</xdr:col>
      <xdr:colOff>238125</xdr:colOff>
      <xdr:row>44</xdr:row>
      <xdr:rowOff>19050</xdr:rowOff>
    </xdr:to>
    <xdr:pic>
      <xdr:nvPicPr>
        <xdr:cNvPr id="17" name="OptionButton18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476750" y="8058150"/>
          <a:ext cx="1428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5324475</xdr:colOff>
      <xdr:row>5</xdr:row>
      <xdr:rowOff>142875</xdr:rowOff>
    </xdr:to>
    <xdr:pic>
      <xdr:nvPicPr>
        <xdr:cNvPr id="1" name="2 Imagen" descr="cabecer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244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AG382"/>
  <sheetViews>
    <sheetView showZeros="0" tabSelected="1" zoomScalePageLayoutView="0" workbookViewId="0" topLeftCell="A49">
      <selection activeCell="A9" sqref="A9"/>
    </sheetView>
  </sheetViews>
  <sheetFormatPr defaultColWidth="11.421875" defaultRowHeight="12.75"/>
  <cols>
    <col min="1" max="1" width="2.8515625" style="7" customWidth="1"/>
    <col min="2" max="2" width="5.421875" style="7" customWidth="1"/>
    <col min="3" max="3" width="24.7109375" style="7" customWidth="1"/>
    <col min="4" max="4" width="12.57421875" style="8" customWidth="1"/>
    <col min="5" max="5" width="6.57421875" style="8" customWidth="1"/>
    <col min="6" max="6" width="7.00390625" style="7" customWidth="1"/>
    <col min="7" max="7" width="6.57421875" style="9" customWidth="1"/>
    <col min="8" max="8" width="4.140625" style="7" customWidth="1"/>
    <col min="9" max="9" width="10.7109375" style="7" customWidth="1"/>
    <col min="10" max="10" width="19.28125" style="7" customWidth="1"/>
    <col min="11" max="11" width="5.7109375" style="154" customWidth="1"/>
    <col min="12" max="12" width="5.7109375" style="10" customWidth="1"/>
    <col min="13" max="13" width="15.7109375" style="11" hidden="1" customWidth="1"/>
    <col min="14" max="14" width="10.28125" style="11" hidden="1" customWidth="1"/>
    <col min="15" max="15" width="8.140625" style="11" hidden="1" customWidth="1"/>
    <col min="16" max="16" width="10.421875" style="11" hidden="1" customWidth="1"/>
    <col min="17" max="17" width="7.140625" style="11" hidden="1" customWidth="1"/>
    <col min="18" max="18" width="10.421875" style="11" hidden="1" customWidth="1"/>
    <col min="19" max="19" width="9.57421875" style="11" hidden="1" customWidth="1"/>
    <col min="20" max="22" width="7.140625" style="11" hidden="1" customWidth="1"/>
    <col min="23" max="26" width="7.140625" style="11" customWidth="1"/>
    <col min="27" max="29" width="11.421875" style="11" customWidth="1"/>
    <col min="30" max="30" width="11.421875" style="12" hidden="1" customWidth="1"/>
    <col min="31" max="60" width="11.421875" style="11" customWidth="1"/>
    <col min="61" max="16384" width="11.57421875" style="7" customWidth="1"/>
  </cols>
  <sheetData>
    <row r="1" ht="11.25" customHeight="1">
      <c r="K1" s="10"/>
    </row>
    <row r="2" ht="9" customHeight="1">
      <c r="K2" s="10"/>
    </row>
    <row r="3" ht="10.5" customHeight="1">
      <c r="K3" s="10"/>
    </row>
    <row r="4" ht="11.25" customHeight="1">
      <c r="K4" s="10"/>
    </row>
    <row r="5" ht="14.25">
      <c r="K5" s="10"/>
    </row>
    <row r="6" ht="10.5" customHeight="1">
      <c r="K6" s="10"/>
    </row>
    <row r="7" ht="12" customHeight="1">
      <c r="K7" s="10"/>
    </row>
    <row r="8" ht="9" customHeight="1">
      <c r="K8" s="10"/>
    </row>
    <row r="9" spans="1:11" ht="14.25">
      <c r="A9" s="13"/>
      <c r="B9" s="14"/>
      <c r="C9" s="14"/>
      <c r="D9" s="15"/>
      <c r="E9" s="15"/>
      <c r="F9" s="14"/>
      <c r="G9" s="14"/>
      <c r="H9" s="16"/>
      <c r="I9" s="14"/>
      <c r="J9" s="14"/>
      <c r="K9" s="17"/>
    </row>
    <row r="10" spans="1:14" ht="12.75" customHeight="1">
      <c r="A10" s="18"/>
      <c r="B10" s="19"/>
      <c r="C10" s="20" t="s">
        <v>0</v>
      </c>
      <c r="D10" s="21" t="s">
        <v>58</v>
      </c>
      <c r="E10" s="22"/>
      <c r="F10" s="23"/>
      <c r="G10" s="23"/>
      <c r="H10" s="24"/>
      <c r="I10" s="19"/>
      <c r="J10" s="19"/>
      <c r="K10" s="25"/>
      <c r="M10" s="189" t="s">
        <v>107</v>
      </c>
      <c r="N10" s="190"/>
    </row>
    <row r="11" spans="1:11" ht="12.75" customHeight="1">
      <c r="A11" s="18"/>
      <c r="B11" s="19"/>
      <c r="C11" s="20" t="s">
        <v>2</v>
      </c>
      <c r="D11" s="157" t="s">
        <v>59</v>
      </c>
      <c r="E11" s="157"/>
      <c r="F11" s="157"/>
      <c r="G11" s="157"/>
      <c r="H11" s="157"/>
      <c r="I11" s="19"/>
      <c r="J11" s="19"/>
      <c r="K11" s="28"/>
    </row>
    <row r="12" spans="1:30" ht="15.75" customHeight="1">
      <c r="A12" s="18"/>
      <c r="B12" s="19"/>
      <c r="C12" s="19"/>
      <c r="D12" s="29"/>
      <c r="E12" s="29"/>
      <c r="F12" s="29"/>
      <c r="G12" s="27"/>
      <c r="H12" s="19"/>
      <c r="I12" s="19"/>
      <c r="J12" s="19"/>
      <c r="K12" s="28"/>
      <c r="M12" s="158" t="s">
        <v>97</v>
      </c>
      <c r="N12" s="158"/>
      <c r="O12" s="158"/>
      <c r="P12" s="30"/>
      <c r="Q12" s="30"/>
      <c r="AD12" s="12" t="b">
        <v>0</v>
      </c>
    </row>
    <row r="13" spans="1:33" ht="15.75" customHeight="1">
      <c r="A13" s="18"/>
      <c r="B13" s="163" t="s">
        <v>1</v>
      </c>
      <c r="C13" s="164"/>
      <c r="D13" s="31">
        <f>IF(AD16=TRUE,J14,IF(AD17=TRUE,J15,))</f>
        <v>3</v>
      </c>
      <c r="E13" s="32" t="s">
        <v>5</v>
      </c>
      <c r="F13" s="33"/>
      <c r="G13" s="33"/>
      <c r="H13" s="24"/>
      <c r="I13" s="160" t="s">
        <v>60</v>
      </c>
      <c r="J13" s="160"/>
      <c r="K13" s="35"/>
      <c r="M13" s="158"/>
      <c r="N13" s="158"/>
      <c r="O13" s="158"/>
      <c r="P13" s="30"/>
      <c r="Q13" s="30"/>
      <c r="AD13" s="12" t="b">
        <v>1</v>
      </c>
      <c r="AG13" s="36"/>
    </row>
    <row r="14" spans="1:17" ht="15.75" customHeight="1">
      <c r="A14" s="18"/>
      <c r="B14" s="161" t="s">
        <v>53</v>
      </c>
      <c r="C14" s="162"/>
      <c r="D14" s="37">
        <f>F14*D13</f>
        <v>1380</v>
      </c>
      <c r="E14" s="38" t="s">
        <v>8</v>
      </c>
      <c r="F14" s="39">
        <v>460</v>
      </c>
      <c r="G14" s="40" t="s">
        <v>108</v>
      </c>
      <c r="H14" s="41"/>
      <c r="I14" s="42" t="s">
        <v>3</v>
      </c>
      <c r="J14" s="43">
        <v>3</v>
      </c>
      <c r="K14" s="35"/>
      <c r="M14" s="158"/>
      <c r="N14" s="158"/>
      <c r="O14" s="158"/>
      <c r="P14" s="30"/>
      <c r="Q14" s="30"/>
    </row>
    <row r="15" spans="1:17" ht="15.75" customHeight="1">
      <c r="A15" s="18"/>
      <c r="B15" s="44"/>
      <c r="C15" s="45"/>
      <c r="D15" s="46"/>
      <c r="E15" s="47"/>
      <c r="F15" s="33"/>
      <c r="G15" s="33"/>
      <c r="H15" s="41"/>
      <c r="I15" s="42" t="s">
        <v>6</v>
      </c>
      <c r="J15" s="43">
        <v>6</v>
      </c>
      <c r="K15" s="35"/>
      <c r="M15" s="48" t="s">
        <v>96</v>
      </c>
      <c r="N15" s="48" t="s">
        <v>92</v>
      </c>
      <c r="O15" s="48" t="s">
        <v>91</v>
      </c>
      <c r="P15" s="30"/>
      <c r="Q15" s="30"/>
    </row>
    <row r="16" spans="1:30" ht="15.75" customHeight="1">
      <c r="A16" s="18"/>
      <c r="B16" s="161" t="s">
        <v>51</v>
      </c>
      <c r="C16" s="162"/>
      <c r="D16" s="46">
        <v>8</v>
      </c>
      <c r="E16" s="38" t="s">
        <v>7</v>
      </c>
      <c r="F16" s="33"/>
      <c r="G16" s="33"/>
      <c r="H16" s="24"/>
      <c r="I16" s="19"/>
      <c r="J16" s="19"/>
      <c r="K16" s="35"/>
      <c r="M16" s="159">
        <v>6</v>
      </c>
      <c r="N16" s="49">
        <v>3</v>
      </c>
      <c r="O16" s="50">
        <f>M16*N16</f>
        <v>18</v>
      </c>
      <c r="P16" s="30"/>
      <c r="AD16" s="12" t="b">
        <v>1</v>
      </c>
    </row>
    <row r="17" spans="1:33" ht="15.75" customHeight="1">
      <c r="A17" s="18"/>
      <c r="B17" s="161" t="s">
        <v>52</v>
      </c>
      <c r="C17" s="162"/>
      <c r="D17" s="51">
        <f>IF(D$13=3,O16,O17)</f>
        <v>18</v>
      </c>
      <c r="E17" s="38" t="s">
        <v>43</v>
      </c>
      <c r="F17" s="33"/>
      <c r="G17" s="33"/>
      <c r="H17" s="24"/>
      <c r="I17" s="160" t="s">
        <v>9</v>
      </c>
      <c r="J17" s="160"/>
      <c r="K17" s="25"/>
      <c r="M17" s="159"/>
      <c r="N17" s="50">
        <v>4</v>
      </c>
      <c r="O17" s="50">
        <f>M16*N17</f>
        <v>24</v>
      </c>
      <c r="AD17" s="12" t="b">
        <v>0</v>
      </c>
      <c r="AG17" s="36"/>
    </row>
    <row r="18" spans="1:15" ht="15.75" customHeight="1">
      <c r="A18" s="18"/>
      <c r="B18" s="161" t="s">
        <v>93</v>
      </c>
      <c r="C18" s="162"/>
      <c r="D18" s="51">
        <v>100</v>
      </c>
      <c r="E18" s="38" t="s">
        <v>15</v>
      </c>
      <c r="F18" s="33"/>
      <c r="G18" s="33"/>
      <c r="H18" s="41"/>
      <c r="I18" s="42" t="s">
        <v>3</v>
      </c>
      <c r="J18" s="34">
        <v>0.6</v>
      </c>
      <c r="K18" s="35"/>
      <c r="M18" s="48"/>
      <c r="N18" s="52"/>
      <c r="O18" s="52"/>
    </row>
    <row r="19" spans="1:15" ht="15.75" customHeight="1">
      <c r="A19" s="18"/>
      <c r="B19" s="161" t="s">
        <v>62</v>
      </c>
      <c r="C19" s="162"/>
      <c r="D19" s="51">
        <f>D17+D18/100*D17</f>
        <v>36</v>
      </c>
      <c r="E19" s="38" t="s">
        <v>43</v>
      </c>
      <c r="F19" s="33"/>
      <c r="G19" s="33"/>
      <c r="H19" s="41"/>
      <c r="I19" s="42" t="s">
        <v>4</v>
      </c>
      <c r="J19" s="34">
        <v>0.7</v>
      </c>
      <c r="K19" s="35"/>
      <c r="M19" s="48"/>
      <c r="N19" s="52"/>
      <c r="O19" s="52"/>
    </row>
    <row r="20" spans="1:30" ht="15.75" customHeight="1">
      <c r="A20" s="18"/>
      <c r="B20" s="44"/>
      <c r="C20" s="45"/>
      <c r="D20" s="51">
        <f>D19*1.36</f>
        <v>48.96</v>
      </c>
      <c r="E20" s="38" t="s">
        <v>14</v>
      </c>
      <c r="F20" s="33"/>
      <c r="G20" s="33"/>
      <c r="H20" s="41"/>
      <c r="I20" s="42" t="s">
        <v>6</v>
      </c>
      <c r="J20" s="34">
        <v>0.8</v>
      </c>
      <c r="K20" s="35"/>
      <c r="M20" s="48"/>
      <c r="N20" s="52"/>
      <c r="O20" s="52"/>
      <c r="AD20" s="12" t="b">
        <v>1</v>
      </c>
    </row>
    <row r="21" spans="1:30" ht="15.75" customHeight="1">
      <c r="A21" s="18"/>
      <c r="B21" s="161" t="s">
        <v>98</v>
      </c>
      <c r="C21" s="162"/>
      <c r="D21" s="51">
        <f>D20/0.75</f>
        <v>65.28</v>
      </c>
      <c r="E21" s="38" t="s">
        <v>14</v>
      </c>
      <c r="F21" s="33"/>
      <c r="G21" s="33"/>
      <c r="H21" s="24"/>
      <c r="I21" s="19"/>
      <c r="J21" s="19"/>
      <c r="K21" s="35"/>
      <c r="L21" s="53"/>
      <c r="AD21" s="12" t="b">
        <v>0</v>
      </c>
    </row>
    <row r="22" spans="1:30" ht="15.75" customHeight="1">
      <c r="A22" s="18"/>
      <c r="B22" s="44"/>
      <c r="C22" s="45"/>
      <c r="D22" s="51"/>
      <c r="E22" s="38"/>
      <c r="F22" s="33"/>
      <c r="G22" s="33"/>
      <c r="H22" s="24"/>
      <c r="I22" s="160" t="s">
        <v>13</v>
      </c>
      <c r="J22" s="160"/>
      <c r="K22" s="35"/>
      <c r="L22" s="53"/>
      <c r="AD22" s="12" t="b">
        <v>0</v>
      </c>
    </row>
    <row r="23" spans="1:12" ht="15.75" customHeight="1">
      <c r="A23" s="18"/>
      <c r="B23" s="161" t="s">
        <v>80</v>
      </c>
      <c r="C23" s="162"/>
      <c r="D23" s="54">
        <f>10/(D16*D13)</f>
        <v>0.4166666666666667</v>
      </c>
      <c r="E23" s="38" t="s">
        <v>10</v>
      </c>
      <c r="F23" s="33"/>
      <c r="G23" s="33"/>
      <c r="H23" s="41"/>
      <c r="I23" s="42" t="s">
        <v>72</v>
      </c>
      <c r="J23" s="34">
        <v>25</v>
      </c>
      <c r="K23" s="35"/>
      <c r="L23" s="53"/>
    </row>
    <row r="24" spans="1:12" ht="15.75" customHeight="1">
      <c r="A24" s="18"/>
      <c r="B24" s="161" t="s">
        <v>11</v>
      </c>
      <c r="C24" s="162"/>
      <c r="D24" s="46">
        <f>IF(AD20=TRUE,J18,IF(AD21=TRUE,J19,IF(AD22=TRUE,J20)))</f>
        <v>0.6</v>
      </c>
      <c r="E24" s="47"/>
      <c r="F24" s="33"/>
      <c r="G24" s="33"/>
      <c r="H24" s="41"/>
      <c r="I24" s="42" t="s">
        <v>73</v>
      </c>
      <c r="J24" s="34">
        <v>50</v>
      </c>
      <c r="K24" s="35"/>
      <c r="L24" s="53"/>
    </row>
    <row r="25" spans="1:18" ht="15.75" customHeight="1">
      <c r="A25" s="18"/>
      <c r="B25" s="167" t="s">
        <v>81</v>
      </c>
      <c r="C25" s="168"/>
      <c r="D25" s="57">
        <f>D23/D24</f>
        <v>0.6944444444444445</v>
      </c>
      <c r="E25" s="58" t="s">
        <v>10</v>
      </c>
      <c r="F25" s="33"/>
      <c r="G25" s="33"/>
      <c r="H25" s="41"/>
      <c r="I25" s="42" t="s">
        <v>74</v>
      </c>
      <c r="J25" s="34">
        <v>75</v>
      </c>
      <c r="K25" s="35"/>
      <c r="M25" s="182" t="s">
        <v>67</v>
      </c>
      <c r="N25" s="158" t="s">
        <v>64</v>
      </c>
      <c r="O25" s="48" t="s">
        <v>69</v>
      </c>
      <c r="P25" s="49" t="s">
        <v>84</v>
      </c>
      <c r="Q25" s="49" t="s">
        <v>90</v>
      </c>
      <c r="R25" s="49" t="s">
        <v>82</v>
      </c>
    </row>
    <row r="26" spans="1:30" ht="15.75" customHeight="1">
      <c r="A26" s="18"/>
      <c r="B26" s="59"/>
      <c r="C26" s="60"/>
      <c r="D26" s="57">
        <f>1/D25</f>
        <v>1.4399999999999997</v>
      </c>
      <c r="E26" s="58" t="s">
        <v>12</v>
      </c>
      <c r="F26" s="33"/>
      <c r="G26" s="33"/>
      <c r="H26" s="24"/>
      <c r="I26" s="19"/>
      <c r="J26" s="19"/>
      <c r="K26" s="25"/>
      <c r="L26" s="53"/>
      <c r="M26" s="182"/>
      <c r="N26" s="158"/>
      <c r="O26" s="48" t="s">
        <v>68</v>
      </c>
      <c r="P26" s="61">
        <f>720*17*0.79/10</f>
        <v>966.96</v>
      </c>
      <c r="Q26" s="50">
        <f>D$16</f>
        <v>8</v>
      </c>
      <c r="R26" s="62">
        <f>P26*D$16*10/3600</f>
        <v>21.488</v>
      </c>
      <c r="AD26" s="12" t="b">
        <v>0</v>
      </c>
    </row>
    <row r="27" spans="1:30" ht="15.75" customHeight="1">
      <c r="A27" s="18"/>
      <c r="B27" s="59"/>
      <c r="C27" s="63"/>
      <c r="D27" s="46"/>
      <c r="E27" s="47"/>
      <c r="F27" s="19"/>
      <c r="G27" s="19"/>
      <c r="H27" s="24"/>
      <c r="I27" s="160" t="s">
        <v>17</v>
      </c>
      <c r="J27" s="160"/>
      <c r="K27" s="35"/>
      <c r="L27" s="53"/>
      <c r="M27" s="182"/>
      <c r="N27" s="158" t="s">
        <v>65</v>
      </c>
      <c r="O27" s="48" t="s">
        <v>69</v>
      </c>
      <c r="P27" s="61" t="s">
        <v>84</v>
      </c>
      <c r="Q27" s="49" t="s">
        <v>90</v>
      </c>
      <c r="R27" s="49" t="s">
        <v>82</v>
      </c>
      <c r="AD27" s="12" t="b">
        <v>0</v>
      </c>
    </row>
    <row r="28" spans="1:30" ht="15.75" customHeight="1">
      <c r="A28" s="18"/>
      <c r="B28" s="161" t="s">
        <v>61</v>
      </c>
      <c r="C28" s="162"/>
      <c r="D28" s="46">
        <f>IF(AD26=TRUE,J23,IF(AD27=TRUE,J24,IF(AD28=TRUE,J25)))</f>
        <v>75</v>
      </c>
      <c r="E28" s="38" t="s">
        <v>15</v>
      </c>
      <c r="F28" s="19"/>
      <c r="G28" s="19"/>
      <c r="H28" s="41"/>
      <c r="I28" s="64" t="s">
        <v>63</v>
      </c>
      <c r="J28" s="65">
        <v>90</v>
      </c>
      <c r="K28" s="35"/>
      <c r="L28" s="53"/>
      <c r="M28" s="182"/>
      <c r="N28" s="158"/>
      <c r="O28" s="48" t="s">
        <v>68</v>
      </c>
      <c r="P28" s="61">
        <f>720*17*0.92/10</f>
        <v>1126.0800000000002</v>
      </c>
      <c r="Q28" s="50">
        <f>D$16</f>
        <v>8</v>
      </c>
      <c r="R28" s="62">
        <f>P28*D$16*10/3600</f>
        <v>25.024</v>
      </c>
      <c r="AD28" s="12" t="b">
        <v>1</v>
      </c>
    </row>
    <row r="29" spans="1:30" ht="15.75" customHeight="1">
      <c r="A29" s="18"/>
      <c r="B29" s="161" t="s">
        <v>16</v>
      </c>
      <c r="C29" s="162"/>
      <c r="D29" s="51">
        <f>D21*100/D28</f>
        <v>87.04</v>
      </c>
      <c r="E29" s="38" t="s">
        <v>14</v>
      </c>
      <c r="F29" s="19"/>
      <c r="G29" s="19"/>
      <c r="H29" s="41"/>
      <c r="I29" s="42" t="s">
        <v>18</v>
      </c>
      <c r="J29" s="34">
        <v>120</v>
      </c>
      <c r="K29" s="35"/>
      <c r="L29" s="53"/>
      <c r="M29" s="182"/>
      <c r="N29" s="181" t="s">
        <v>66</v>
      </c>
      <c r="O29" s="48" t="s">
        <v>69</v>
      </c>
      <c r="P29" s="61" t="s">
        <v>84</v>
      </c>
      <c r="Q29" s="49" t="s">
        <v>90</v>
      </c>
      <c r="R29" s="49" t="s">
        <v>82</v>
      </c>
      <c r="AD29" s="12" t="b">
        <v>0</v>
      </c>
    </row>
    <row r="30" spans="1:30" ht="15.75" customHeight="1">
      <c r="A30" s="18"/>
      <c r="B30" s="44"/>
      <c r="C30" s="45"/>
      <c r="D30" s="46"/>
      <c r="E30" s="47"/>
      <c r="F30" s="19"/>
      <c r="G30" s="19"/>
      <c r="H30" s="41"/>
      <c r="I30" s="42" t="s">
        <v>19</v>
      </c>
      <c r="J30" s="34">
        <v>150</v>
      </c>
      <c r="K30" s="35"/>
      <c r="L30" s="53"/>
      <c r="M30" s="182"/>
      <c r="N30" s="181"/>
      <c r="O30" s="48" t="s">
        <v>68</v>
      </c>
      <c r="P30" s="61">
        <f>720*17/10</f>
        <v>1224</v>
      </c>
      <c r="Q30" s="50">
        <f>D$16</f>
        <v>8</v>
      </c>
      <c r="R30" s="62">
        <f>P30*D$16*10/3600</f>
        <v>27.2</v>
      </c>
      <c r="AD30" s="12" t="b">
        <v>1</v>
      </c>
    </row>
    <row r="31" spans="1:30" ht="15.75" customHeight="1">
      <c r="A31" s="18"/>
      <c r="B31" s="161" t="s">
        <v>100</v>
      </c>
      <c r="C31" s="162"/>
      <c r="D31" s="46" t="str">
        <f>IF(AD29=TRUE,"Pequeño",IF(AD30=TRUE,"Mediano",IF(AD31=TRUE,"Grande",IF(AD32=TRUE,"Muy Grande",))))</f>
        <v>Mediano</v>
      </c>
      <c r="E31" s="38"/>
      <c r="F31" s="19"/>
      <c r="G31" s="19"/>
      <c r="H31" s="41"/>
      <c r="I31" s="42" t="s">
        <v>20</v>
      </c>
      <c r="J31" s="34">
        <v>180</v>
      </c>
      <c r="K31" s="25"/>
      <c r="L31" s="53"/>
      <c r="P31" s="66"/>
      <c r="Q31" s="67"/>
      <c r="R31" s="67"/>
      <c r="T31" s="30"/>
      <c r="U31" s="30"/>
      <c r="W31" s="30"/>
      <c r="X31" s="30"/>
      <c r="Y31" s="30"/>
      <c r="Z31" s="30"/>
      <c r="AA31" s="30"/>
      <c r="AD31" s="12" t="b">
        <v>0</v>
      </c>
    </row>
    <row r="32" spans="1:30" ht="15.75" customHeight="1">
      <c r="A32" s="18"/>
      <c r="B32" s="169" t="s">
        <v>101</v>
      </c>
      <c r="C32" s="170"/>
      <c r="D32" s="68">
        <f>IF(AD29=TRUE,J28,IF(AD30=TRUE,J29,IF(AD31=TRUE,J30,IF(AD32=TRUE,J31,""))))</f>
        <v>120</v>
      </c>
      <c r="E32" s="69" t="s">
        <v>14</v>
      </c>
      <c r="F32" s="19"/>
      <c r="G32" s="19"/>
      <c r="H32" s="24"/>
      <c r="I32" s="19"/>
      <c r="J32" s="19"/>
      <c r="K32" s="35"/>
      <c r="L32" s="53"/>
      <c r="M32" s="182" t="s">
        <v>67</v>
      </c>
      <c r="N32" s="158" t="s">
        <v>64</v>
      </c>
      <c r="O32" s="48" t="s">
        <v>70</v>
      </c>
      <c r="P32" s="61" t="s">
        <v>84</v>
      </c>
      <c r="Q32" s="49" t="s">
        <v>90</v>
      </c>
      <c r="R32" s="49" t="s">
        <v>82</v>
      </c>
      <c r="T32" s="30"/>
      <c r="U32" s="30"/>
      <c r="V32" s="30"/>
      <c r="W32" s="30"/>
      <c r="X32" s="30"/>
      <c r="Y32" s="30"/>
      <c r="Z32" s="30"/>
      <c r="AA32" s="30"/>
      <c r="AD32" s="12" t="b">
        <v>0</v>
      </c>
    </row>
    <row r="33" spans="1:27" ht="15.75" customHeight="1">
      <c r="A33" s="18"/>
      <c r="B33" s="19"/>
      <c r="C33" s="19"/>
      <c r="D33" s="70"/>
      <c r="E33" s="22"/>
      <c r="F33" s="19"/>
      <c r="G33" s="19"/>
      <c r="H33" s="24"/>
      <c r="I33" s="160" t="s">
        <v>22</v>
      </c>
      <c r="J33" s="160"/>
      <c r="K33" s="35"/>
      <c r="L33" s="53"/>
      <c r="M33" s="182"/>
      <c r="N33" s="158"/>
      <c r="O33" s="48" t="s">
        <v>71</v>
      </c>
      <c r="P33" s="61">
        <f>720*36*0.79/10</f>
        <v>2047.6799999999998</v>
      </c>
      <c r="Q33" s="50">
        <f>D$16</f>
        <v>8</v>
      </c>
      <c r="R33" s="62">
        <f>P33*D$16*10/3600</f>
        <v>45.504</v>
      </c>
      <c r="T33" s="30"/>
      <c r="U33" s="30"/>
      <c r="V33" s="30"/>
      <c r="W33" s="30"/>
      <c r="X33" s="30"/>
      <c r="Y33" s="30"/>
      <c r="Z33" s="30"/>
      <c r="AA33" s="30"/>
    </row>
    <row r="34" spans="1:27" ht="15.75" customHeight="1">
      <c r="A34" s="18"/>
      <c r="B34" s="165" t="s">
        <v>75</v>
      </c>
      <c r="C34" s="166"/>
      <c r="D34" s="71"/>
      <c r="E34" s="72"/>
      <c r="F34" s="19"/>
      <c r="G34" s="19"/>
      <c r="H34" s="24"/>
      <c r="I34" s="42" t="s">
        <v>24</v>
      </c>
      <c r="J34" s="65" t="s">
        <v>83</v>
      </c>
      <c r="K34" s="35"/>
      <c r="M34" s="182"/>
      <c r="N34" s="158" t="s">
        <v>65</v>
      </c>
      <c r="O34" s="48" t="s">
        <v>70</v>
      </c>
      <c r="P34" s="61" t="s">
        <v>84</v>
      </c>
      <c r="Q34" s="49" t="s">
        <v>90</v>
      </c>
      <c r="R34" s="49" t="s">
        <v>82</v>
      </c>
      <c r="T34" s="30"/>
      <c r="U34" s="30"/>
      <c r="V34" s="30"/>
      <c r="W34" s="30"/>
      <c r="X34" s="30"/>
      <c r="Y34" s="30"/>
      <c r="Z34" s="30"/>
      <c r="AA34" s="30"/>
    </row>
    <row r="35" spans="1:22" ht="15.75" customHeight="1">
      <c r="A35" s="18"/>
      <c r="B35" s="161" t="s">
        <v>21</v>
      </c>
      <c r="C35" s="162"/>
      <c r="D35" s="54">
        <f>IF(D28=J23,J35*D32/1.36,IF(D28=J24,J36*D32/1.36,IF(D28=J25,J37*D32/1.36)))</f>
        <v>18.26470588235294</v>
      </c>
      <c r="E35" s="38" t="s">
        <v>50</v>
      </c>
      <c r="F35" s="19"/>
      <c r="G35" s="19"/>
      <c r="H35" s="19"/>
      <c r="I35" s="42" t="s">
        <v>3</v>
      </c>
      <c r="J35" s="73">
        <v>0.1</v>
      </c>
      <c r="K35" s="35"/>
      <c r="L35" s="53"/>
      <c r="M35" s="182"/>
      <c r="N35" s="158"/>
      <c r="O35" s="48" t="s">
        <v>71</v>
      </c>
      <c r="P35" s="61">
        <f>720*36*0.92/10</f>
        <v>2384.6400000000003</v>
      </c>
      <c r="Q35" s="50">
        <f>D$16</f>
        <v>8</v>
      </c>
      <c r="R35" s="62">
        <f>P35*D$16*10/3600</f>
        <v>52.992000000000004</v>
      </c>
      <c r="T35" s="30"/>
      <c r="U35" s="30"/>
      <c r="V35" s="30"/>
    </row>
    <row r="36" spans="1:18" ht="15.75" customHeight="1">
      <c r="A36" s="18"/>
      <c r="B36" s="44"/>
      <c r="C36" s="45"/>
      <c r="D36" s="54">
        <f>D35*D25</f>
        <v>12.683823529411764</v>
      </c>
      <c r="E36" s="38" t="s">
        <v>78</v>
      </c>
      <c r="F36" s="19"/>
      <c r="G36" s="19"/>
      <c r="H36" s="19"/>
      <c r="I36" s="42" t="s">
        <v>4</v>
      </c>
      <c r="J36" s="73">
        <v>0.15</v>
      </c>
      <c r="K36" s="25"/>
      <c r="L36" s="53"/>
      <c r="M36" s="182"/>
      <c r="N36" s="181" t="s">
        <v>66</v>
      </c>
      <c r="O36" s="48" t="s">
        <v>70</v>
      </c>
      <c r="P36" s="61" t="s">
        <v>84</v>
      </c>
      <c r="Q36" s="49" t="s">
        <v>90</v>
      </c>
      <c r="R36" s="49" t="s">
        <v>82</v>
      </c>
    </row>
    <row r="37" spans="1:19" ht="15.75" customHeight="1">
      <c r="A37" s="18"/>
      <c r="B37" s="161" t="s">
        <v>23</v>
      </c>
      <c r="C37" s="162"/>
      <c r="D37" s="74">
        <f>D35*0.1/100</f>
        <v>0.01826470588235294</v>
      </c>
      <c r="E37" s="38" t="s">
        <v>50</v>
      </c>
      <c r="F37" s="19"/>
      <c r="G37" s="19"/>
      <c r="H37" s="19"/>
      <c r="I37" s="42" t="s">
        <v>6</v>
      </c>
      <c r="J37" s="73">
        <v>0.207</v>
      </c>
      <c r="K37" s="35"/>
      <c r="L37" s="53"/>
      <c r="M37" s="182"/>
      <c r="N37" s="181"/>
      <c r="O37" s="48" t="s">
        <v>71</v>
      </c>
      <c r="P37" s="61">
        <f>720*36/10</f>
        <v>2592</v>
      </c>
      <c r="Q37" s="50">
        <f>D$16</f>
        <v>8</v>
      </c>
      <c r="R37" s="62">
        <f>P37*D$16*10/3600</f>
        <v>57.6</v>
      </c>
      <c r="S37" s="30"/>
    </row>
    <row r="38" spans="1:13" ht="15.75" customHeight="1">
      <c r="A38" s="18"/>
      <c r="B38" s="59"/>
      <c r="C38" s="63"/>
      <c r="D38" s="74">
        <f>D36*0.1/100</f>
        <v>0.012683823529411766</v>
      </c>
      <c r="E38" s="38" t="s">
        <v>78</v>
      </c>
      <c r="F38" s="19"/>
      <c r="G38" s="19"/>
      <c r="H38" s="19"/>
      <c r="I38" s="19"/>
      <c r="J38" s="19"/>
      <c r="K38" s="35"/>
      <c r="L38" s="53"/>
      <c r="M38" s="48"/>
    </row>
    <row r="39" spans="1:27" ht="15.75" customHeight="1" thickBot="1">
      <c r="A39" s="18"/>
      <c r="B39" s="171" t="s">
        <v>77</v>
      </c>
      <c r="C39" s="172"/>
      <c r="D39" s="75">
        <v>1</v>
      </c>
      <c r="E39" s="76" t="s">
        <v>45</v>
      </c>
      <c r="F39" s="19"/>
      <c r="G39" s="19"/>
      <c r="H39" s="19"/>
      <c r="I39" s="19"/>
      <c r="J39" s="19"/>
      <c r="K39" s="35"/>
      <c r="M39" s="173" t="s">
        <v>57</v>
      </c>
      <c r="N39" s="173"/>
      <c r="O39" s="48"/>
      <c r="P39" s="48"/>
      <c r="Q39" s="30"/>
      <c r="R39" s="30"/>
      <c r="T39" s="77"/>
      <c r="U39" s="77"/>
      <c r="W39" s="77"/>
      <c r="X39" s="77"/>
      <c r="Y39" s="77"/>
      <c r="Z39" s="77"/>
      <c r="AA39" s="78"/>
    </row>
    <row r="40" spans="1:26" ht="15.75" customHeight="1" thickTop="1">
      <c r="A40" s="18"/>
      <c r="B40" s="55" t="s">
        <v>79</v>
      </c>
      <c r="C40" s="56"/>
      <c r="D40" s="79">
        <f>D39*D35</f>
        <v>18.26470588235294</v>
      </c>
      <c r="E40" s="58" t="s">
        <v>31</v>
      </c>
      <c r="F40" s="19"/>
      <c r="G40" s="19"/>
      <c r="H40" s="19"/>
      <c r="I40" s="19"/>
      <c r="J40" s="19"/>
      <c r="K40" s="35"/>
      <c r="N40" s="11" t="s">
        <v>54</v>
      </c>
      <c r="O40" s="48"/>
      <c r="P40" s="48"/>
      <c r="Q40" s="30"/>
      <c r="T40" s="30"/>
      <c r="U40" s="30"/>
      <c r="V40" s="77"/>
      <c r="W40" s="80"/>
      <c r="X40" s="80"/>
      <c r="Y40" s="80"/>
      <c r="Z40" s="80"/>
    </row>
    <row r="41" spans="1:26" ht="15.75" customHeight="1">
      <c r="A41" s="18"/>
      <c r="B41" s="81"/>
      <c r="C41" s="82"/>
      <c r="D41" s="83">
        <f>D36*D39</f>
        <v>12.683823529411764</v>
      </c>
      <c r="E41" s="84" t="s">
        <v>39</v>
      </c>
      <c r="F41" s="19"/>
      <c r="G41" s="19"/>
      <c r="H41" s="19"/>
      <c r="I41" s="19"/>
      <c r="J41" s="19"/>
      <c r="K41" s="35"/>
      <c r="L41" s="53"/>
      <c r="M41" s="11" t="s">
        <v>55</v>
      </c>
      <c r="N41" s="48" t="s">
        <v>85</v>
      </c>
      <c r="O41" s="48"/>
      <c r="Q41" s="30"/>
      <c r="S41" s="30"/>
      <c r="V41" s="80"/>
      <c r="W41" s="78"/>
      <c r="X41" s="78"/>
      <c r="Y41" s="78"/>
      <c r="Z41" s="78"/>
    </row>
    <row r="42" spans="1:26" ht="15.75" customHeight="1">
      <c r="A42" s="18"/>
      <c r="B42" s="19"/>
      <c r="C42" s="19"/>
      <c r="D42" s="70"/>
      <c r="E42" s="22"/>
      <c r="F42" s="19"/>
      <c r="G42" s="19"/>
      <c r="H42" s="19"/>
      <c r="I42" s="160" t="s">
        <v>106</v>
      </c>
      <c r="J42" s="160"/>
      <c r="K42" s="25"/>
      <c r="L42" s="53"/>
      <c r="M42" s="11" t="s">
        <v>56</v>
      </c>
      <c r="N42" s="48" t="s">
        <v>86</v>
      </c>
      <c r="O42" s="48"/>
      <c r="P42" s="48"/>
      <c r="Q42" s="30"/>
      <c r="S42" s="30"/>
      <c r="V42" s="78"/>
      <c r="W42" s="48"/>
      <c r="X42" s="48"/>
      <c r="Y42" s="48"/>
      <c r="Z42" s="48"/>
    </row>
    <row r="43" spans="1:26" ht="15.75" customHeight="1">
      <c r="A43" s="18"/>
      <c r="B43" s="165" t="s">
        <v>76</v>
      </c>
      <c r="C43" s="166"/>
      <c r="D43" s="71"/>
      <c r="E43" s="85"/>
      <c r="F43" s="86"/>
      <c r="G43" s="87"/>
      <c r="H43" s="42"/>
      <c r="I43" s="42" t="s">
        <v>3</v>
      </c>
      <c r="J43" s="43">
        <v>100</v>
      </c>
      <c r="K43" s="35"/>
      <c r="L43" s="53"/>
      <c r="M43" s="88"/>
      <c r="Q43" s="77"/>
      <c r="R43" s="77"/>
      <c r="S43" s="30"/>
      <c r="V43" s="48"/>
      <c r="W43" s="78"/>
      <c r="X43" s="78"/>
      <c r="Y43" s="78"/>
      <c r="Z43" s="78"/>
    </row>
    <row r="44" spans="1:26" ht="15.75" customHeight="1">
      <c r="A44" s="18"/>
      <c r="B44" s="161" t="s">
        <v>25</v>
      </c>
      <c r="C44" s="162"/>
      <c r="D44" s="46">
        <f>IF(AD48=TRUE,J43,J44)</f>
        <v>100</v>
      </c>
      <c r="E44" s="89" t="s">
        <v>26</v>
      </c>
      <c r="F44" s="63"/>
      <c r="G44" s="90"/>
      <c r="H44" s="42"/>
      <c r="I44" s="42" t="s">
        <v>6</v>
      </c>
      <c r="J44" s="91">
        <v>200</v>
      </c>
      <c r="K44" s="35"/>
      <c r="L44" s="53"/>
      <c r="M44" s="177" t="s">
        <v>110</v>
      </c>
      <c r="N44" s="177"/>
      <c r="O44" s="177"/>
      <c r="S44" s="30"/>
      <c r="V44" s="78"/>
      <c r="W44" s="78"/>
      <c r="X44" s="78"/>
      <c r="Y44" s="78"/>
      <c r="Z44" s="78"/>
    </row>
    <row r="45" spans="1:26" ht="15.75" customHeight="1">
      <c r="A45" s="18"/>
      <c r="B45" s="44"/>
      <c r="C45" s="45"/>
      <c r="D45" s="46"/>
      <c r="E45" s="92"/>
      <c r="F45" s="63"/>
      <c r="G45" s="93"/>
      <c r="H45" s="19"/>
      <c r="I45" s="19"/>
      <c r="J45" s="19"/>
      <c r="K45" s="94"/>
      <c r="M45" s="178" t="s">
        <v>101</v>
      </c>
      <c r="N45" s="48">
        <f>D32</f>
        <v>120</v>
      </c>
      <c r="O45" s="11" t="s">
        <v>14</v>
      </c>
      <c r="S45" s="30"/>
      <c r="U45" s="77"/>
      <c r="V45" s="78"/>
      <c r="W45" s="78"/>
      <c r="X45" s="78"/>
      <c r="Y45" s="78"/>
      <c r="Z45" s="78"/>
    </row>
    <row r="46" spans="1:26" ht="15.75" customHeight="1">
      <c r="A46" s="18"/>
      <c r="B46" s="161" t="s">
        <v>27</v>
      </c>
      <c r="C46" s="162"/>
      <c r="D46" s="37">
        <f>F46*D13</f>
        <v>30000</v>
      </c>
      <c r="E46" s="89" t="s">
        <v>28</v>
      </c>
      <c r="F46" s="95">
        <v>10000</v>
      </c>
      <c r="G46" s="96" t="s">
        <v>109</v>
      </c>
      <c r="H46" s="19"/>
      <c r="I46" s="174"/>
      <c r="J46" s="174"/>
      <c r="K46" s="94"/>
      <c r="M46" s="178"/>
      <c r="N46" s="80">
        <f>N45/1.36</f>
        <v>88.23529411764706</v>
      </c>
      <c r="O46" s="11" t="s">
        <v>43</v>
      </c>
      <c r="P46" s="77"/>
      <c r="Q46" s="155" t="s">
        <v>111</v>
      </c>
      <c r="R46" s="155"/>
      <c r="U46" s="80"/>
      <c r="V46" s="78"/>
      <c r="W46" s="78"/>
      <c r="X46" s="78"/>
      <c r="Y46" s="78"/>
      <c r="Z46" s="78"/>
    </row>
    <row r="47" spans="1:22" ht="15.75" customHeight="1">
      <c r="A47" s="18"/>
      <c r="B47" s="59"/>
      <c r="C47" s="63"/>
      <c r="D47" s="37"/>
      <c r="E47" s="92"/>
      <c r="F47" s="63"/>
      <c r="G47" s="93"/>
      <c r="H47" s="19"/>
      <c r="I47" s="19"/>
      <c r="J47" s="19"/>
      <c r="K47" s="94"/>
      <c r="M47" s="156" t="s">
        <v>112</v>
      </c>
      <c r="N47" s="48">
        <f>+I58</f>
        <v>560</v>
      </c>
      <c r="O47" s="11" t="s">
        <v>46</v>
      </c>
      <c r="Q47" s="155"/>
      <c r="R47" s="155"/>
      <c r="U47" s="78"/>
      <c r="V47" s="78"/>
    </row>
    <row r="48" spans="1:30" ht="15.75" customHeight="1">
      <c r="A48" s="18"/>
      <c r="B48" s="175" t="s">
        <v>29</v>
      </c>
      <c r="C48" s="176"/>
      <c r="D48" s="97">
        <v>1200</v>
      </c>
      <c r="E48" s="89" t="s">
        <v>30</v>
      </c>
      <c r="F48" s="54">
        <f>+$D$46/$D48</f>
        <v>25</v>
      </c>
      <c r="G48" s="96" t="s">
        <v>31</v>
      </c>
      <c r="H48" s="19"/>
      <c r="I48" s="19"/>
      <c r="J48" s="19"/>
      <c r="K48" s="25"/>
      <c r="M48" s="156"/>
      <c r="N48" s="98">
        <f>N46*N47</f>
        <v>49411.76470588235</v>
      </c>
      <c r="O48" s="11" t="s">
        <v>28</v>
      </c>
      <c r="Q48" s="80" t="s">
        <v>26</v>
      </c>
      <c r="R48" s="78" t="s">
        <v>113</v>
      </c>
      <c r="U48" s="48"/>
      <c r="AD48" s="12" t="b">
        <v>1</v>
      </c>
    </row>
    <row r="49" spans="1:30" ht="15.75" customHeight="1">
      <c r="A49" s="18"/>
      <c r="B49" s="175" t="s">
        <v>32</v>
      </c>
      <c r="C49" s="176"/>
      <c r="D49" s="99">
        <v>20</v>
      </c>
      <c r="E49" s="89" t="s">
        <v>33</v>
      </c>
      <c r="F49" s="54">
        <f>+$D$46/($D49*D44)</f>
        <v>15</v>
      </c>
      <c r="G49" s="96" t="s">
        <v>31</v>
      </c>
      <c r="H49" s="19"/>
      <c r="I49" s="19"/>
      <c r="J49" s="19"/>
      <c r="K49" s="35"/>
      <c r="M49" s="156" t="s">
        <v>114</v>
      </c>
      <c r="N49" s="98">
        <v>12000</v>
      </c>
      <c r="O49" s="11" t="s">
        <v>44</v>
      </c>
      <c r="Q49" s="98">
        <v>500</v>
      </c>
      <c r="R49" s="80">
        <f>$N$48/$N$49+$N$48/($N$50*Q49)+($N$48*$N$51*0.6)/(Q49*100)+($N$48*(($N$52+$N$53)/(Q49*100)))+$N$46*$N$55*$N$54</f>
        <v>14.967058823529412</v>
      </c>
      <c r="U49" s="78"/>
      <c r="AD49" s="12" t="b">
        <v>0</v>
      </c>
    </row>
    <row r="50" spans="1:21" ht="15.75" customHeight="1">
      <c r="A50" s="18"/>
      <c r="B50" s="175" t="s">
        <v>34</v>
      </c>
      <c r="C50" s="176"/>
      <c r="D50" s="99">
        <v>5</v>
      </c>
      <c r="E50" s="89" t="s">
        <v>15</v>
      </c>
      <c r="F50" s="54">
        <f>+$D$46*0.006*$D50/D44</f>
        <v>9</v>
      </c>
      <c r="G50" s="96" t="s">
        <v>31</v>
      </c>
      <c r="H50" s="19"/>
      <c r="I50" s="191" t="str">
        <f>CONCATENATE("Vida útil para ",D44," h/año")</f>
        <v>Vida útil para 100 h/año</v>
      </c>
      <c r="J50" s="191"/>
      <c r="K50" s="35"/>
      <c r="M50" s="156"/>
      <c r="N50" s="48">
        <v>20</v>
      </c>
      <c r="O50" s="11" t="s">
        <v>33</v>
      </c>
      <c r="Q50" s="98">
        <v>1000</v>
      </c>
      <c r="R50" s="80">
        <f>$N$48/$N$49+$N$48/($N$50*Q50)+($N$48*$N$51*0.6)/(Q50*100)+($N$48*(($N$52+$N$53)/(Q50*100)))+$N$46*$N$55*$N$54</f>
        <v>10.865882352941176</v>
      </c>
      <c r="U50" s="78"/>
    </row>
    <row r="51" spans="1:21" ht="15.75" customHeight="1">
      <c r="A51" s="18"/>
      <c r="B51" s="175" t="s">
        <v>35</v>
      </c>
      <c r="C51" s="176"/>
      <c r="D51" s="99">
        <v>0.2</v>
      </c>
      <c r="E51" s="89" t="s">
        <v>36</v>
      </c>
      <c r="F51" s="54">
        <f>+$D$46*$D51/(100*D44)</f>
        <v>0.6</v>
      </c>
      <c r="G51" s="96" t="s">
        <v>31</v>
      </c>
      <c r="H51" s="19"/>
      <c r="I51" s="100" t="s">
        <v>30</v>
      </c>
      <c r="J51" s="101">
        <f>+$D$46/($F$48+$F$49)</f>
        <v>750</v>
      </c>
      <c r="K51" s="102"/>
      <c r="M51" s="26" t="s">
        <v>115</v>
      </c>
      <c r="N51" s="103">
        <f>+D50</f>
        <v>5</v>
      </c>
      <c r="O51" s="11" t="s">
        <v>15</v>
      </c>
      <c r="U51" s="78"/>
    </row>
    <row r="52" spans="1:15" ht="15.75" customHeight="1">
      <c r="A52" s="18"/>
      <c r="B52" s="175" t="s">
        <v>37</v>
      </c>
      <c r="C52" s="176"/>
      <c r="D52" s="99">
        <v>0.1</v>
      </c>
      <c r="E52" s="89" t="s">
        <v>36</v>
      </c>
      <c r="F52" s="54">
        <f>+$D$46*$D52/(D44*100)</f>
        <v>0.3</v>
      </c>
      <c r="G52" s="96" t="s">
        <v>31</v>
      </c>
      <c r="H52" s="19"/>
      <c r="I52" s="100" t="s">
        <v>33</v>
      </c>
      <c r="J52" s="104">
        <f>+$D$46/($D$44*($F$48+$F$49))</f>
        <v>7.5</v>
      </c>
      <c r="K52" s="25"/>
      <c r="M52" s="26" t="s">
        <v>47</v>
      </c>
      <c r="N52" s="103">
        <v>0.2</v>
      </c>
      <c r="O52" s="11" t="s">
        <v>15</v>
      </c>
    </row>
    <row r="53" spans="1:15" ht="15.75" customHeight="1" thickBot="1">
      <c r="A53" s="18"/>
      <c r="B53" s="179" t="s">
        <v>38</v>
      </c>
      <c r="C53" s="180"/>
      <c r="D53" s="75">
        <v>2.7</v>
      </c>
      <c r="E53" s="105" t="s">
        <v>39</v>
      </c>
      <c r="F53" s="106">
        <f>+D53/D25</f>
        <v>3.888</v>
      </c>
      <c r="G53" s="107" t="s">
        <v>31</v>
      </c>
      <c r="H53" s="19"/>
      <c r="I53" s="19"/>
      <c r="J53" s="19"/>
      <c r="K53" s="25"/>
      <c r="M53" s="26" t="s">
        <v>48</v>
      </c>
      <c r="N53" s="103">
        <v>0.1</v>
      </c>
      <c r="O53" s="11" t="s">
        <v>15</v>
      </c>
    </row>
    <row r="54" spans="1:15" ht="15.75" customHeight="1" thickTop="1">
      <c r="A54" s="18"/>
      <c r="B54" s="55" t="s">
        <v>40</v>
      </c>
      <c r="C54" s="10"/>
      <c r="D54" s="92"/>
      <c r="E54" s="92"/>
      <c r="F54" s="54">
        <f>SUM(F48:F53)</f>
        <v>53.788</v>
      </c>
      <c r="G54" s="96" t="s">
        <v>31</v>
      </c>
      <c r="H54" s="19"/>
      <c r="I54" s="19"/>
      <c r="J54" s="19"/>
      <c r="K54" s="108"/>
      <c r="M54" s="109" t="s">
        <v>116</v>
      </c>
      <c r="N54" s="103">
        <v>0.2</v>
      </c>
      <c r="O54" s="110" t="s">
        <v>45</v>
      </c>
    </row>
    <row r="55" spans="1:15" ht="15.75" customHeight="1">
      <c r="A55" s="18"/>
      <c r="B55" s="111"/>
      <c r="C55" s="112"/>
      <c r="D55" s="113"/>
      <c r="E55" s="113"/>
      <c r="F55" s="114">
        <f>+F54*D25</f>
        <v>37.35277777777778</v>
      </c>
      <c r="G55" s="115" t="s">
        <v>39</v>
      </c>
      <c r="H55" s="19"/>
      <c r="I55" s="19"/>
      <c r="J55" s="116"/>
      <c r="K55" s="117"/>
      <c r="M55" s="109" t="s">
        <v>117</v>
      </c>
      <c r="N55" s="118">
        <v>0.15</v>
      </c>
      <c r="O55" s="110" t="s">
        <v>49</v>
      </c>
    </row>
    <row r="56" spans="1:20" ht="15.75" customHeight="1">
      <c r="A56" s="18"/>
      <c r="B56" s="119"/>
      <c r="C56" s="119"/>
      <c r="D56" s="120"/>
      <c r="E56" s="120"/>
      <c r="F56" s="119"/>
      <c r="G56" s="121"/>
      <c r="H56" s="19"/>
      <c r="I56" s="19"/>
      <c r="J56" s="122"/>
      <c r="K56" s="123"/>
      <c r="S56" s="78"/>
      <c r="T56" s="78"/>
    </row>
    <row r="57" spans="1:18" ht="15.75" customHeight="1">
      <c r="A57" s="18"/>
      <c r="B57" s="184" t="s">
        <v>42</v>
      </c>
      <c r="C57" s="184"/>
      <c r="D57" s="184"/>
      <c r="E57" s="185" t="s">
        <v>118</v>
      </c>
      <c r="F57" s="185"/>
      <c r="G57" s="124"/>
      <c r="H57" s="125"/>
      <c r="I57" s="186" t="s">
        <v>125</v>
      </c>
      <c r="J57" s="186"/>
      <c r="K57" s="25"/>
      <c r="M57" s="158" t="s">
        <v>87</v>
      </c>
      <c r="N57" s="158" t="s">
        <v>88</v>
      </c>
      <c r="O57" s="158" t="s">
        <v>89</v>
      </c>
      <c r="P57" s="158" t="s">
        <v>99</v>
      </c>
      <c r="Q57" s="158" t="s">
        <v>94</v>
      </c>
      <c r="R57" s="158" t="s">
        <v>95</v>
      </c>
    </row>
    <row r="58" spans="1:18" ht="15.75" customHeight="1">
      <c r="A58" s="18"/>
      <c r="B58" s="186" t="s">
        <v>102</v>
      </c>
      <c r="C58" s="186"/>
      <c r="D58" s="126" t="s">
        <v>103</v>
      </c>
      <c r="E58" s="127" t="s">
        <v>31</v>
      </c>
      <c r="F58" s="127" t="s">
        <v>39</v>
      </c>
      <c r="G58" s="124"/>
      <c r="H58" s="125"/>
      <c r="I58" s="128">
        <v>560</v>
      </c>
      <c r="J58" s="64" t="s">
        <v>124</v>
      </c>
      <c r="K58" s="25"/>
      <c r="M58" s="158"/>
      <c r="N58" s="158"/>
      <c r="O58" s="158"/>
      <c r="P58" s="158"/>
      <c r="Q58" s="158"/>
      <c r="R58" s="158"/>
    </row>
    <row r="59" spans="1:18" ht="15.75" customHeight="1">
      <c r="A59" s="18"/>
      <c r="B59" s="42"/>
      <c r="C59" s="42" t="s">
        <v>104</v>
      </c>
      <c r="D59" s="129">
        <f>R49</f>
        <v>14.967058823529412</v>
      </c>
      <c r="E59" s="130">
        <f>IF(AD69=TRUE,D59+D40,D59*0)</f>
        <v>33.23176470588235</v>
      </c>
      <c r="F59" s="131">
        <f>E59*$D$25</f>
        <v>23.077614379084967</v>
      </c>
      <c r="G59" s="132">
        <f>IF(AD69=TRUE,F59,F59*0)</f>
        <v>23.077614379084967</v>
      </c>
      <c r="H59" s="125"/>
      <c r="I59" s="125"/>
      <c r="J59" s="125"/>
      <c r="K59" s="25"/>
      <c r="M59" s="48">
        <v>180</v>
      </c>
      <c r="N59" s="49">
        <v>75</v>
      </c>
      <c r="O59" s="49">
        <f aca="true" t="shared" si="0" ref="O59:O70">N59/100*M59</f>
        <v>135</v>
      </c>
      <c r="P59" s="62">
        <f aca="true" t="shared" si="1" ref="P59:P70">0.75*O59</f>
        <v>101.25</v>
      </c>
      <c r="Q59" s="49">
        <f aca="true" t="shared" si="2" ref="Q59:Q70">M$16+M$16*D$18/100</f>
        <v>12</v>
      </c>
      <c r="R59" s="62">
        <f aca="true" t="shared" si="3" ref="R59:R70">P59/(Q59*1.36)</f>
        <v>6.204044117647059</v>
      </c>
    </row>
    <row r="60" spans="1:18" ht="15.75" customHeight="1">
      <c r="A60" s="18"/>
      <c r="B60" s="42"/>
      <c r="C60" s="42" t="s">
        <v>105</v>
      </c>
      <c r="D60" s="129">
        <f>R50</f>
        <v>10.865882352941176</v>
      </c>
      <c r="E60" s="130">
        <f>IF(AD70=TRUE,D60+D40,D60*0)</f>
        <v>0</v>
      </c>
      <c r="F60" s="131">
        <f>E60*$D$25</f>
        <v>0</v>
      </c>
      <c r="G60" s="132">
        <f>IF(AD70=TRUE,F60,F60*0)</f>
        <v>0</v>
      </c>
      <c r="H60" s="125"/>
      <c r="I60" s="125"/>
      <c r="J60" s="125"/>
      <c r="K60" s="25"/>
      <c r="M60" s="48">
        <v>180</v>
      </c>
      <c r="N60" s="49">
        <v>50</v>
      </c>
      <c r="O60" s="49">
        <f t="shared" si="0"/>
        <v>90</v>
      </c>
      <c r="P60" s="62">
        <f t="shared" si="1"/>
        <v>67.5</v>
      </c>
      <c r="Q60" s="49">
        <f t="shared" si="2"/>
        <v>12</v>
      </c>
      <c r="R60" s="62">
        <f t="shared" si="3"/>
        <v>4.136029411764706</v>
      </c>
    </row>
    <row r="61" spans="1:18" ht="15.75" customHeight="1">
      <c r="A61" s="18"/>
      <c r="B61" s="19"/>
      <c r="C61" s="133"/>
      <c r="D61" s="22"/>
      <c r="E61" s="20"/>
      <c r="F61" s="134"/>
      <c r="G61" s="124"/>
      <c r="H61" s="125"/>
      <c r="I61" s="125"/>
      <c r="J61" s="125"/>
      <c r="K61" s="25"/>
      <c r="M61" s="48">
        <v>180</v>
      </c>
      <c r="N61" s="49">
        <v>25</v>
      </c>
      <c r="O61" s="49">
        <f t="shared" si="0"/>
        <v>45</v>
      </c>
      <c r="P61" s="62">
        <f t="shared" si="1"/>
        <v>33.75</v>
      </c>
      <c r="Q61" s="49">
        <f t="shared" si="2"/>
        <v>12</v>
      </c>
      <c r="R61" s="62">
        <f t="shared" si="3"/>
        <v>2.068014705882353</v>
      </c>
    </row>
    <row r="62" spans="1:19" ht="15.75" customHeight="1">
      <c r="A62" s="18"/>
      <c r="B62" s="187" t="s">
        <v>119</v>
      </c>
      <c r="C62" s="187"/>
      <c r="D62" s="187"/>
      <c r="E62" s="188" t="s">
        <v>40</v>
      </c>
      <c r="F62" s="188"/>
      <c r="G62" s="135"/>
      <c r="H62" s="19"/>
      <c r="I62" s="19"/>
      <c r="J62" s="19"/>
      <c r="K62" s="25"/>
      <c r="M62" s="48">
        <v>150</v>
      </c>
      <c r="N62" s="49">
        <v>75</v>
      </c>
      <c r="O62" s="49">
        <f t="shared" si="0"/>
        <v>112.5</v>
      </c>
      <c r="P62" s="62">
        <f t="shared" si="1"/>
        <v>84.375</v>
      </c>
      <c r="Q62" s="49">
        <f t="shared" si="2"/>
        <v>12</v>
      </c>
      <c r="R62" s="62">
        <f t="shared" si="3"/>
        <v>5.170036764705882</v>
      </c>
      <c r="S62" s="48"/>
    </row>
    <row r="63" spans="1:19" ht="15.75" customHeight="1">
      <c r="A63" s="18"/>
      <c r="B63" s="186" t="s">
        <v>102</v>
      </c>
      <c r="C63" s="186"/>
      <c r="D63" s="136" t="s">
        <v>41</v>
      </c>
      <c r="E63" s="188" t="s">
        <v>39</v>
      </c>
      <c r="F63" s="188"/>
      <c r="G63" s="24"/>
      <c r="H63" s="19"/>
      <c r="I63" s="19"/>
      <c r="J63" s="19"/>
      <c r="K63" s="25"/>
      <c r="M63" s="48">
        <v>150</v>
      </c>
      <c r="N63" s="49">
        <v>50</v>
      </c>
      <c r="O63" s="49">
        <f t="shared" si="0"/>
        <v>75</v>
      </c>
      <c r="P63" s="62">
        <f t="shared" si="1"/>
        <v>56.25</v>
      </c>
      <c r="Q63" s="49">
        <f t="shared" si="2"/>
        <v>12</v>
      </c>
      <c r="R63" s="62">
        <f t="shared" si="3"/>
        <v>3.4466911764705883</v>
      </c>
      <c r="S63" s="48"/>
    </row>
    <row r="64" spans="1:19" ht="15.75" customHeight="1">
      <c r="A64" s="18"/>
      <c r="B64" s="42"/>
      <c r="C64" s="137" t="str">
        <f>IF(D44=J43,"Baja","Alta")</f>
        <v>Baja</v>
      </c>
      <c r="D64" s="129">
        <f>D26*D44</f>
        <v>143.99999999999997</v>
      </c>
      <c r="E64" s="183">
        <f>+F55+$G$59+$G$60</f>
        <v>60.43039215686275</v>
      </c>
      <c r="F64" s="183" t="e">
        <f>$D$26*($D$47/$D$49)+$D$47/($D$50*D64*$D$26)+(($D$47*0.006*$D$51)/(D64*$D$26))+$D$47*($D$52+$D$53)/(100*D64*$D$26)+(#REF!/$D$26)+$D$68</f>
        <v>#REF!</v>
      </c>
      <c r="G64" s="24"/>
      <c r="H64" s="19"/>
      <c r="I64" s="19"/>
      <c r="J64" s="19"/>
      <c r="K64" s="25"/>
      <c r="M64" s="48">
        <v>150</v>
      </c>
      <c r="N64" s="49">
        <v>25</v>
      </c>
      <c r="O64" s="49">
        <f t="shared" si="0"/>
        <v>37.5</v>
      </c>
      <c r="P64" s="62">
        <f t="shared" si="1"/>
        <v>28.125</v>
      </c>
      <c r="Q64" s="49">
        <f t="shared" si="2"/>
        <v>12</v>
      </c>
      <c r="R64" s="62">
        <f t="shared" si="3"/>
        <v>1.7233455882352942</v>
      </c>
      <c r="S64" s="48"/>
    </row>
    <row r="65" spans="1:18" ht="15.75" customHeight="1">
      <c r="A65" s="18"/>
      <c r="B65" s="19"/>
      <c r="C65" s="133"/>
      <c r="D65" s="22"/>
      <c r="E65" s="20"/>
      <c r="F65" s="138"/>
      <c r="G65" s="139"/>
      <c r="H65" s="19"/>
      <c r="I65" s="19"/>
      <c r="J65" s="19"/>
      <c r="K65" s="25"/>
      <c r="M65" s="48">
        <v>120</v>
      </c>
      <c r="N65" s="49">
        <v>75</v>
      </c>
      <c r="O65" s="49">
        <f t="shared" si="0"/>
        <v>90</v>
      </c>
      <c r="P65" s="62">
        <f t="shared" si="1"/>
        <v>67.5</v>
      </c>
      <c r="Q65" s="49">
        <f t="shared" si="2"/>
        <v>12</v>
      </c>
      <c r="R65" s="62">
        <f t="shared" si="3"/>
        <v>4.136029411764706</v>
      </c>
    </row>
    <row r="66" spans="1:18" ht="15.75" customHeight="1">
      <c r="A66" s="18"/>
      <c r="B66" s="19"/>
      <c r="C66" s="19"/>
      <c r="D66" s="22"/>
      <c r="E66" s="22"/>
      <c r="F66" s="19"/>
      <c r="G66" s="24"/>
      <c r="H66" s="19"/>
      <c r="I66" s="19"/>
      <c r="J66" s="19"/>
      <c r="K66" s="25"/>
      <c r="M66" s="48">
        <v>120</v>
      </c>
      <c r="N66" s="49">
        <v>50</v>
      </c>
      <c r="O66" s="49">
        <f t="shared" si="0"/>
        <v>60</v>
      </c>
      <c r="P66" s="62">
        <f t="shared" si="1"/>
        <v>45</v>
      </c>
      <c r="Q66" s="49">
        <f t="shared" si="2"/>
        <v>12</v>
      </c>
      <c r="R66" s="62">
        <f t="shared" si="3"/>
        <v>2.7573529411764706</v>
      </c>
    </row>
    <row r="67" spans="1:18" ht="15.75" customHeight="1">
      <c r="A67" s="140"/>
      <c r="B67" s="141"/>
      <c r="C67" s="142"/>
      <c r="D67" s="143"/>
      <c r="E67" s="143"/>
      <c r="F67" s="144"/>
      <c r="G67" s="145"/>
      <c r="H67" s="141"/>
      <c r="I67" s="141"/>
      <c r="J67" s="141"/>
      <c r="K67" s="146"/>
      <c r="M67" s="48">
        <v>120</v>
      </c>
      <c r="N67" s="49">
        <v>25</v>
      </c>
      <c r="O67" s="49">
        <f t="shared" si="0"/>
        <v>30</v>
      </c>
      <c r="P67" s="62">
        <f t="shared" si="1"/>
        <v>22.5</v>
      </c>
      <c r="Q67" s="49">
        <f t="shared" si="2"/>
        <v>12</v>
      </c>
      <c r="R67" s="62">
        <f t="shared" si="3"/>
        <v>1.3786764705882353</v>
      </c>
    </row>
    <row r="68" spans="2:18" ht="15.75" customHeight="1">
      <c r="B68" s="10"/>
      <c r="C68" s="10"/>
      <c r="D68" s="147"/>
      <c r="E68" s="53"/>
      <c r="F68" s="148"/>
      <c r="G68" s="149"/>
      <c r="H68" s="10"/>
      <c r="I68" s="10"/>
      <c r="J68" s="10"/>
      <c r="K68" s="10"/>
      <c r="M68" s="48">
        <v>90</v>
      </c>
      <c r="N68" s="49">
        <v>75</v>
      </c>
      <c r="O68" s="49">
        <f t="shared" si="0"/>
        <v>67.5</v>
      </c>
      <c r="P68" s="62">
        <f t="shared" si="1"/>
        <v>50.625</v>
      </c>
      <c r="Q68" s="49">
        <f t="shared" si="2"/>
        <v>12</v>
      </c>
      <c r="R68" s="62">
        <f t="shared" si="3"/>
        <v>3.1020220588235294</v>
      </c>
    </row>
    <row r="69" spans="2:30" ht="15.75" customHeight="1">
      <c r="B69" s="10"/>
      <c r="C69" s="10"/>
      <c r="D69" s="147"/>
      <c r="E69" s="53"/>
      <c r="F69" s="10"/>
      <c r="G69" s="150"/>
      <c r="H69" s="10"/>
      <c r="I69" s="10"/>
      <c r="J69" s="10"/>
      <c r="K69" s="151"/>
      <c r="M69" s="48">
        <v>90</v>
      </c>
      <c r="N69" s="49">
        <v>50</v>
      </c>
      <c r="O69" s="49">
        <f t="shared" si="0"/>
        <v>45</v>
      </c>
      <c r="P69" s="62">
        <f t="shared" si="1"/>
        <v>33.75</v>
      </c>
      <c r="Q69" s="49">
        <f t="shared" si="2"/>
        <v>12</v>
      </c>
      <c r="R69" s="62">
        <f t="shared" si="3"/>
        <v>2.068014705882353</v>
      </c>
      <c r="AD69" s="12" t="b">
        <v>1</v>
      </c>
    </row>
    <row r="70" spans="2:30" ht="15.75" customHeight="1">
      <c r="B70" s="10"/>
      <c r="C70" s="10"/>
      <c r="D70" s="147"/>
      <c r="E70" s="53"/>
      <c r="F70" s="10"/>
      <c r="G70" s="150"/>
      <c r="H70" s="10"/>
      <c r="I70" s="10"/>
      <c r="J70" s="10"/>
      <c r="K70" s="151"/>
      <c r="M70" s="48">
        <v>90</v>
      </c>
      <c r="N70" s="49">
        <v>25</v>
      </c>
      <c r="O70" s="49">
        <f t="shared" si="0"/>
        <v>22.5</v>
      </c>
      <c r="P70" s="62">
        <f t="shared" si="1"/>
        <v>16.875</v>
      </c>
      <c r="Q70" s="49">
        <f t="shared" si="2"/>
        <v>12</v>
      </c>
      <c r="R70" s="62">
        <f t="shared" si="3"/>
        <v>1.0340073529411764</v>
      </c>
      <c r="AD70" s="12" t="b">
        <v>0</v>
      </c>
    </row>
    <row r="71" spans="2:11" ht="15.75" customHeight="1">
      <c r="B71" s="10"/>
      <c r="C71" s="152"/>
      <c r="D71" s="147"/>
      <c r="E71" s="153"/>
      <c r="F71" s="148"/>
      <c r="G71" s="149"/>
      <c r="H71" s="10"/>
      <c r="I71" s="10"/>
      <c r="J71" s="10"/>
      <c r="K71" s="151"/>
    </row>
    <row r="72" spans="2:11" ht="15.75" customHeight="1">
      <c r="B72" s="10"/>
      <c r="C72" s="10"/>
      <c r="D72" s="147"/>
      <c r="E72" s="153"/>
      <c r="F72" s="148"/>
      <c r="G72" s="149"/>
      <c r="H72" s="10"/>
      <c r="I72" s="10"/>
      <c r="J72" s="10"/>
      <c r="K72" s="10"/>
    </row>
    <row r="73" spans="2:11" ht="15.75" customHeight="1">
      <c r="B73" s="10"/>
      <c r="C73" s="10"/>
      <c r="D73" s="53"/>
      <c r="E73" s="53"/>
      <c r="F73" s="10"/>
      <c r="G73" s="150"/>
      <c r="H73" s="10"/>
      <c r="I73" s="10"/>
      <c r="J73" s="10"/>
      <c r="K73" s="10"/>
    </row>
    <row r="74" spans="2:30" ht="15.75" customHeight="1">
      <c r="B74" s="10"/>
      <c r="C74" s="10"/>
      <c r="D74" s="53"/>
      <c r="E74" s="53"/>
      <c r="F74" s="10"/>
      <c r="G74" s="150"/>
      <c r="H74" s="10"/>
      <c r="I74" s="10"/>
      <c r="J74" s="10"/>
      <c r="K74" s="10"/>
      <c r="AD74" s="12" t="b">
        <v>1</v>
      </c>
    </row>
    <row r="75" spans="2:30" ht="15.75" customHeight="1">
      <c r="B75" s="10"/>
      <c r="C75" s="10"/>
      <c r="D75" s="53"/>
      <c r="E75" s="53"/>
      <c r="F75" s="10"/>
      <c r="G75" s="150"/>
      <c r="H75" s="10"/>
      <c r="I75" s="10"/>
      <c r="J75" s="10"/>
      <c r="K75" s="10"/>
      <c r="AD75" s="12" t="b">
        <v>0</v>
      </c>
    </row>
    <row r="76" spans="2:11" ht="15.75" customHeight="1">
      <c r="B76" s="10"/>
      <c r="C76" s="10"/>
      <c r="D76" s="53"/>
      <c r="E76" s="53"/>
      <c r="F76" s="10"/>
      <c r="G76" s="150"/>
      <c r="H76" s="10"/>
      <c r="I76" s="10"/>
      <c r="J76" s="10"/>
      <c r="K76" s="10"/>
    </row>
    <row r="77" spans="2:11" ht="15.75" customHeight="1">
      <c r="B77" s="10"/>
      <c r="C77" s="10"/>
      <c r="D77" s="53"/>
      <c r="E77" s="53"/>
      <c r="F77" s="10"/>
      <c r="G77" s="150"/>
      <c r="H77" s="10"/>
      <c r="I77" s="10"/>
      <c r="J77" s="10"/>
      <c r="K77" s="10"/>
    </row>
    <row r="78" spans="2:11" ht="15.75" customHeight="1">
      <c r="B78" s="10"/>
      <c r="C78" s="10"/>
      <c r="D78" s="53"/>
      <c r="E78" s="53"/>
      <c r="F78" s="10"/>
      <c r="G78" s="150"/>
      <c r="H78" s="10"/>
      <c r="I78" s="10"/>
      <c r="J78" s="10"/>
      <c r="K78" s="10"/>
    </row>
    <row r="79" spans="2:11" ht="15.75" customHeight="1">
      <c r="B79" s="10"/>
      <c r="C79" s="10"/>
      <c r="D79" s="53"/>
      <c r="E79" s="53"/>
      <c r="F79" s="10"/>
      <c r="G79" s="150"/>
      <c r="H79" s="10"/>
      <c r="I79" s="10"/>
      <c r="J79" s="10"/>
      <c r="K79" s="10"/>
    </row>
    <row r="80" spans="2:11" ht="15.75" customHeight="1">
      <c r="B80" s="10"/>
      <c r="C80" s="10"/>
      <c r="D80" s="53"/>
      <c r="E80" s="53"/>
      <c r="F80" s="10"/>
      <c r="G80" s="150"/>
      <c r="H80" s="10"/>
      <c r="I80" s="10"/>
      <c r="J80" s="10"/>
      <c r="K80" s="10"/>
    </row>
    <row r="81" spans="2:11" ht="15.75" customHeight="1">
      <c r="B81" s="10"/>
      <c r="C81" s="10"/>
      <c r="D81" s="53"/>
      <c r="E81" s="53"/>
      <c r="F81" s="10"/>
      <c r="G81" s="150"/>
      <c r="H81" s="10"/>
      <c r="I81" s="10"/>
      <c r="J81" s="10"/>
      <c r="K81" s="10"/>
    </row>
    <row r="82" spans="2:11" ht="15.75" customHeight="1">
      <c r="B82" s="10"/>
      <c r="C82" s="10"/>
      <c r="D82" s="53"/>
      <c r="E82" s="53"/>
      <c r="F82" s="10"/>
      <c r="G82" s="150"/>
      <c r="H82" s="10"/>
      <c r="I82" s="10"/>
      <c r="J82" s="10"/>
      <c r="K82" s="10"/>
    </row>
    <row r="83" spans="2:11" ht="15.75" customHeight="1">
      <c r="B83" s="10"/>
      <c r="C83" s="10"/>
      <c r="D83" s="53"/>
      <c r="E83" s="53"/>
      <c r="F83" s="10"/>
      <c r="G83" s="150"/>
      <c r="H83" s="10"/>
      <c r="I83" s="10"/>
      <c r="J83" s="10"/>
      <c r="K83" s="10"/>
    </row>
    <row r="84" spans="2:11" ht="15.75" customHeight="1">
      <c r="B84" s="10"/>
      <c r="C84" s="10"/>
      <c r="D84" s="53"/>
      <c r="E84" s="53"/>
      <c r="F84" s="10"/>
      <c r="G84" s="150"/>
      <c r="H84" s="10"/>
      <c r="I84" s="10"/>
      <c r="J84" s="10"/>
      <c r="K84" s="10"/>
    </row>
    <row r="85" spans="2:11" ht="15.75" customHeight="1">
      <c r="B85" s="10"/>
      <c r="C85" s="10"/>
      <c r="D85" s="53"/>
      <c r="E85" s="53"/>
      <c r="F85" s="10"/>
      <c r="G85" s="150"/>
      <c r="H85" s="10"/>
      <c r="I85" s="10"/>
      <c r="J85" s="10"/>
      <c r="K85" s="10"/>
    </row>
    <row r="86" spans="2:11" ht="15.75" customHeight="1">
      <c r="B86" s="10"/>
      <c r="C86" s="10"/>
      <c r="D86" s="53"/>
      <c r="E86" s="53"/>
      <c r="F86" s="10"/>
      <c r="G86" s="150"/>
      <c r="H86" s="10"/>
      <c r="I86" s="10"/>
      <c r="J86" s="10"/>
      <c r="K86" s="10"/>
    </row>
    <row r="87" spans="2:11" ht="15.75" customHeight="1">
      <c r="B87" s="10"/>
      <c r="C87" s="10"/>
      <c r="D87" s="53"/>
      <c r="E87" s="53"/>
      <c r="F87" s="10"/>
      <c r="G87" s="150"/>
      <c r="H87" s="10"/>
      <c r="I87" s="10"/>
      <c r="J87" s="10"/>
      <c r="K87" s="10"/>
    </row>
    <row r="88" spans="2:11" ht="15.75" customHeight="1">
      <c r="B88" s="10"/>
      <c r="C88" s="10"/>
      <c r="D88" s="53"/>
      <c r="E88" s="53"/>
      <c r="F88" s="10"/>
      <c r="G88" s="150"/>
      <c r="H88" s="10"/>
      <c r="I88" s="10"/>
      <c r="J88" s="10"/>
      <c r="K88" s="10"/>
    </row>
    <row r="89" spans="2:11" ht="15.75" customHeight="1">
      <c r="B89" s="10"/>
      <c r="C89" s="10"/>
      <c r="D89" s="53"/>
      <c r="E89" s="53"/>
      <c r="F89" s="10"/>
      <c r="G89" s="150"/>
      <c r="H89" s="10"/>
      <c r="I89" s="10"/>
      <c r="J89" s="10"/>
      <c r="K89" s="10"/>
    </row>
    <row r="90" spans="2:11" ht="15.75" customHeight="1">
      <c r="B90" s="10"/>
      <c r="C90" s="10"/>
      <c r="D90" s="53"/>
      <c r="E90" s="53"/>
      <c r="F90" s="10"/>
      <c r="G90" s="150"/>
      <c r="H90" s="10"/>
      <c r="I90" s="10"/>
      <c r="J90" s="10"/>
      <c r="K90" s="10"/>
    </row>
    <row r="91" spans="2:11" ht="13.5">
      <c r="B91" s="10"/>
      <c r="C91" s="10"/>
      <c r="D91" s="53"/>
      <c r="E91" s="53"/>
      <c r="F91" s="10"/>
      <c r="G91" s="150"/>
      <c r="H91" s="10"/>
      <c r="I91" s="10"/>
      <c r="J91" s="10"/>
      <c r="K91" s="10"/>
    </row>
    <row r="92" spans="2:11" ht="13.5">
      <c r="B92" s="10"/>
      <c r="C92" s="10"/>
      <c r="D92" s="53"/>
      <c r="E92" s="53"/>
      <c r="F92" s="10"/>
      <c r="G92" s="150"/>
      <c r="H92" s="10"/>
      <c r="I92" s="10"/>
      <c r="J92" s="10"/>
      <c r="K92" s="10"/>
    </row>
    <row r="93" spans="2:11" ht="13.5">
      <c r="B93" s="10"/>
      <c r="C93" s="10"/>
      <c r="D93" s="53"/>
      <c r="E93" s="53"/>
      <c r="F93" s="10"/>
      <c r="G93" s="150"/>
      <c r="H93" s="10"/>
      <c r="I93" s="10"/>
      <c r="J93" s="10"/>
      <c r="K93" s="10"/>
    </row>
    <row r="94" spans="2:11" ht="13.5">
      <c r="B94" s="10"/>
      <c r="C94" s="10"/>
      <c r="D94" s="53"/>
      <c r="E94" s="53"/>
      <c r="F94" s="10"/>
      <c r="G94" s="150"/>
      <c r="H94" s="10"/>
      <c r="I94" s="10"/>
      <c r="J94" s="10"/>
      <c r="K94" s="10"/>
    </row>
    <row r="95" spans="2:11" ht="13.5">
      <c r="B95" s="10"/>
      <c r="C95" s="10"/>
      <c r="D95" s="53"/>
      <c r="E95" s="53"/>
      <c r="F95" s="10"/>
      <c r="G95" s="150"/>
      <c r="H95" s="10"/>
      <c r="I95" s="10"/>
      <c r="J95" s="10"/>
      <c r="K95" s="10"/>
    </row>
    <row r="96" spans="2:11" ht="13.5">
      <c r="B96" s="10"/>
      <c r="C96" s="10"/>
      <c r="D96" s="53"/>
      <c r="E96" s="53"/>
      <c r="F96" s="10"/>
      <c r="G96" s="150"/>
      <c r="H96" s="10"/>
      <c r="I96" s="10"/>
      <c r="J96" s="10"/>
      <c r="K96" s="10"/>
    </row>
    <row r="97" spans="2:11" ht="13.5">
      <c r="B97" s="10"/>
      <c r="C97" s="10"/>
      <c r="D97" s="53"/>
      <c r="E97" s="53"/>
      <c r="F97" s="10"/>
      <c r="G97" s="150"/>
      <c r="H97" s="10"/>
      <c r="I97" s="10"/>
      <c r="J97" s="10"/>
      <c r="K97" s="10"/>
    </row>
    <row r="98" spans="2:11" ht="13.5">
      <c r="B98" s="10"/>
      <c r="C98" s="10"/>
      <c r="D98" s="53"/>
      <c r="E98" s="53"/>
      <c r="F98" s="10"/>
      <c r="G98" s="150"/>
      <c r="H98" s="10"/>
      <c r="I98" s="10"/>
      <c r="J98" s="10"/>
      <c r="K98" s="10"/>
    </row>
    <row r="99" spans="2:11" ht="13.5">
      <c r="B99" s="10"/>
      <c r="C99" s="10"/>
      <c r="D99" s="53"/>
      <c r="E99" s="53"/>
      <c r="F99" s="10"/>
      <c r="G99" s="150"/>
      <c r="H99" s="10"/>
      <c r="I99" s="10"/>
      <c r="J99" s="10"/>
      <c r="K99" s="10"/>
    </row>
    <row r="100" spans="2:11" ht="13.5">
      <c r="B100" s="10"/>
      <c r="C100" s="10"/>
      <c r="D100" s="53"/>
      <c r="E100" s="53"/>
      <c r="F100" s="10"/>
      <c r="G100" s="150"/>
      <c r="H100" s="10"/>
      <c r="I100" s="10"/>
      <c r="J100" s="10"/>
      <c r="K100" s="10"/>
    </row>
    <row r="101" spans="2:11" ht="13.5">
      <c r="B101" s="10"/>
      <c r="C101" s="10"/>
      <c r="D101" s="53"/>
      <c r="E101" s="53"/>
      <c r="F101" s="10"/>
      <c r="G101" s="150"/>
      <c r="H101" s="10"/>
      <c r="I101" s="10"/>
      <c r="J101" s="10"/>
      <c r="K101" s="10"/>
    </row>
    <row r="102" spans="2:11" ht="13.5">
      <c r="B102" s="10"/>
      <c r="C102" s="10"/>
      <c r="D102" s="53"/>
      <c r="E102" s="53"/>
      <c r="F102" s="10"/>
      <c r="G102" s="150"/>
      <c r="H102" s="10"/>
      <c r="I102" s="10"/>
      <c r="J102" s="10"/>
      <c r="K102" s="10"/>
    </row>
    <row r="103" spans="2:11" ht="13.5">
      <c r="B103" s="10"/>
      <c r="C103" s="10"/>
      <c r="D103" s="53"/>
      <c r="E103" s="53"/>
      <c r="F103" s="10"/>
      <c r="G103" s="150"/>
      <c r="H103" s="10"/>
      <c r="I103" s="10"/>
      <c r="J103" s="10"/>
      <c r="K103" s="10"/>
    </row>
    <row r="104" spans="2:11" ht="13.5">
      <c r="B104" s="10"/>
      <c r="C104" s="10"/>
      <c r="D104" s="53"/>
      <c r="E104" s="53"/>
      <c r="F104" s="10"/>
      <c r="G104" s="150"/>
      <c r="H104" s="10"/>
      <c r="I104" s="10"/>
      <c r="J104" s="10"/>
      <c r="K104" s="10"/>
    </row>
    <row r="105" spans="2:11" ht="13.5">
      <c r="B105" s="10"/>
      <c r="C105" s="10"/>
      <c r="D105" s="53"/>
      <c r="E105" s="53"/>
      <c r="F105" s="10"/>
      <c r="G105" s="150"/>
      <c r="H105" s="10"/>
      <c r="I105" s="10"/>
      <c r="J105" s="10"/>
      <c r="K105" s="10"/>
    </row>
    <row r="106" spans="2:11" ht="13.5">
      <c r="B106" s="10"/>
      <c r="C106" s="10"/>
      <c r="D106" s="53"/>
      <c r="E106" s="53"/>
      <c r="F106" s="10"/>
      <c r="G106" s="150"/>
      <c r="H106" s="10"/>
      <c r="I106" s="10"/>
      <c r="J106" s="10"/>
      <c r="K106" s="10"/>
    </row>
    <row r="107" spans="2:11" ht="13.5">
      <c r="B107" s="10"/>
      <c r="C107" s="10"/>
      <c r="D107" s="53"/>
      <c r="E107" s="53"/>
      <c r="F107" s="10"/>
      <c r="G107" s="150"/>
      <c r="H107" s="10"/>
      <c r="I107" s="10"/>
      <c r="J107" s="10"/>
      <c r="K107" s="10"/>
    </row>
    <row r="108" spans="2:11" ht="13.5">
      <c r="B108" s="10"/>
      <c r="C108" s="10"/>
      <c r="D108" s="53"/>
      <c r="E108" s="53"/>
      <c r="F108" s="10"/>
      <c r="G108" s="150"/>
      <c r="H108" s="10"/>
      <c r="I108" s="10"/>
      <c r="J108" s="10"/>
      <c r="K108" s="10"/>
    </row>
    <row r="109" spans="2:11" ht="13.5">
      <c r="B109" s="10"/>
      <c r="C109" s="10"/>
      <c r="D109" s="53"/>
      <c r="E109" s="53"/>
      <c r="F109" s="10"/>
      <c r="G109" s="150"/>
      <c r="H109" s="10"/>
      <c r="I109" s="10"/>
      <c r="J109" s="10"/>
      <c r="K109" s="10"/>
    </row>
    <row r="110" spans="2:11" ht="13.5">
      <c r="B110" s="10"/>
      <c r="C110" s="10"/>
      <c r="D110" s="53"/>
      <c r="E110" s="53"/>
      <c r="F110" s="10"/>
      <c r="G110" s="150"/>
      <c r="H110" s="10"/>
      <c r="I110" s="10"/>
      <c r="J110" s="10"/>
      <c r="K110" s="10"/>
    </row>
    <row r="111" spans="2:11" ht="13.5">
      <c r="B111" s="10"/>
      <c r="C111" s="10"/>
      <c r="D111" s="53"/>
      <c r="E111" s="53"/>
      <c r="F111" s="10"/>
      <c r="G111" s="150"/>
      <c r="H111" s="10"/>
      <c r="I111" s="10"/>
      <c r="J111" s="10"/>
      <c r="K111" s="10"/>
    </row>
    <row r="112" spans="2:11" ht="13.5">
      <c r="B112" s="10"/>
      <c r="C112" s="10"/>
      <c r="D112" s="53"/>
      <c r="E112" s="53"/>
      <c r="F112" s="10"/>
      <c r="G112" s="150"/>
      <c r="H112" s="10"/>
      <c r="I112" s="10"/>
      <c r="J112" s="10"/>
      <c r="K112" s="10"/>
    </row>
    <row r="113" spans="2:11" ht="13.5">
      <c r="B113" s="10"/>
      <c r="C113" s="10"/>
      <c r="D113" s="53"/>
      <c r="E113" s="53"/>
      <c r="F113" s="10"/>
      <c r="G113" s="150"/>
      <c r="H113" s="10"/>
      <c r="I113" s="10"/>
      <c r="J113" s="10"/>
      <c r="K113" s="10"/>
    </row>
    <row r="114" spans="2:11" ht="13.5">
      <c r="B114" s="10"/>
      <c r="C114" s="10"/>
      <c r="D114" s="53"/>
      <c r="E114" s="53"/>
      <c r="F114" s="10"/>
      <c r="G114" s="150"/>
      <c r="H114" s="10"/>
      <c r="I114" s="10"/>
      <c r="J114" s="10"/>
      <c r="K114" s="10"/>
    </row>
    <row r="115" spans="2:11" ht="13.5">
      <c r="B115" s="10"/>
      <c r="C115" s="10"/>
      <c r="D115" s="53"/>
      <c r="E115" s="53"/>
      <c r="F115" s="10"/>
      <c r="G115" s="150"/>
      <c r="H115" s="10"/>
      <c r="I115" s="10"/>
      <c r="J115" s="10"/>
      <c r="K115" s="10"/>
    </row>
    <row r="116" spans="2:11" ht="13.5">
      <c r="B116" s="10"/>
      <c r="C116" s="10"/>
      <c r="D116" s="53"/>
      <c r="E116" s="53"/>
      <c r="F116" s="10"/>
      <c r="G116" s="150"/>
      <c r="H116" s="10"/>
      <c r="I116" s="10"/>
      <c r="J116" s="10"/>
      <c r="K116" s="10"/>
    </row>
    <row r="117" spans="2:11" ht="13.5">
      <c r="B117" s="10"/>
      <c r="C117" s="10"/>
      <c r="D117" s="53"/>
      <c r="E117" s="53"/>
      <c r="F117" s="10"/>
      <c r="G117" s="150"/>
      <c r="H117" s="10"/>
      <c r="I117" s="10"/>
      <c r="J117" s="10"/>
      <c r="K117" s="10"/>
    </row>
    <row r="118" spans="2:11" ht="13.5">
      <c r="B118" s="10"/>
      <c r="C118" s="10"/>
      <c r="D118" s="53"/>
      <c r="E118" s="53"/>
      <c r="F118" s="10"/>
      <c r="G118" s="150"/>
      <c r="H118" s="10"/>
      <c r="I118" s="10"/>
      <c r="J118" s="10"/>
      <c r="K118" s="10"/>
    </row>
    <row r="119" spans="2:11" ht="13.5">
      <c r="B119" s="10"/>
      <c r="C119" s="10"/>
      <c r="D119" s="53"/>
      <c r="E119" s="53"/>
      <c r="F119" s="10"/>
      <c r="G119" s="150"/>
      <c r="H119" s="10"/>
      <c r="I119" s="10"/>
      <c r="J119" s="10"/>
      <c r="K119" s="10"/>
    </row>
    <row r="120" spans="2:11" ht="13.5">
      <c r="B120" s="10"/>
      <c r="C120" s="10"/>
      <c r="D120" s="53"/>
      <c r="E120" s="53"/>
      <c r="F120" s="10"/>
      <c r="G120" s="150"/>
      <c r="H120" s="10"/>
      <c r="I120" s="10"/>
      <c r="J120" s="10"/>
      <c r="K120" s="10"/>
    </row>
    <row r="121" spans="2:11" ht="13.5">
      <c r="B121" s="10"/>
      <c r="C121" s="10"/>
      <c r="D121" s="53"/>
      <c r="E121" s="53"/>
      <c r="F121" s="10"/>
      <c r="G121" s="150"/>
      <c r="H121" s="10"/>
      <c r="I121" s="10"/>
      <c r="J121" s="10"/>
      <c r="K121" s="10"/>
    </row>
    <row r="122" spans="2:11" ht="13.5">
      <c r="B122" s="10"/>
      <c r="C122" s="10"/>
      <c r="D122" s="53"/>
      <c r="E122" s="53"/>
      <c r="F122" s="10"/>
      <c r="G122" s="150"/>
      <c r="H122" s="10"/>
      <c r="I122" s="10"/>
      <c r="J122" s="10"/>
      <c r="K122" s="10"/>
    </row>
    <row r="123" spans="2:11" ht="13.5">
      <c r="B123" s="10"/>
      <c r="C123" s="10"/>
      <c r="D123" s="53"/>
      <c r="E123" s="53"/>
      <c r="F123" s="10"/>
      <c r="G123" s="150"/>
      <c r="H123" s="10"/>
      <c r="I123" s="10"/>
      <c r="J123" s="10"/>
      <c r="K123" s="10"/>
    </row>
    <row r="124" spans="2:11" ht="13.5">
      <c r="B124" s="10"/>
      <c r="C124" s="10"/>
      <c r="D124" s="53"/>
      <c r="E124" s="53"/>
      <c r="F124" s="10"/>
      <c r="G124" s="150"/>
      <c r="H124" s="10"/>
      <c r="I124" s="10"/>
      <c r="J124" s="10"/>
      <c r="K124" s="10"/>
    </row>
    <row r="125" spans="2:11" ht="13.5">
      <c r="B125" s="10"/>
      <c r="C125" s="10"/>
      <c r="D125" s="53"/>
      <c r="E125" s="53"/>
      <c r="F125" s="10"/>
      <c r="G125" s="150"/>
      <c r="H125" s="10"/>
      <c r="I125" s="10"/>
      <c r="J125" s="10"/>
      <c r="K125" s="10"/>
    </row>
    <row r="126" spans="2:11" ht="13.5">
      <c r="B126" s="10"/>
      <c r="C126" s="10"/>
      <c r="D126" s="53"/>
      <c r="E126" s="53"/>
      <c r="F126" s="10"/>
      <c r="G126" s="150"/>
      <c r="H126" s="10"/>
      <c r="I126" s="10"/>
      <c r="J126" s="10"/>
      <c r="K126" s="10"/>
    </row>
    <row r="127" spans="2:11" ht="13.5">
      <c r="B127" s="10"/>
      <c r="C127" s="10"/>
      <c r="D127" s="53"/>
      <c r="E127" s="53"/>
      <c r="F127" s="10"/>
      <c r="G127" s="150"/>
      <c r="H127" s="10"/>
      <c r="I127" s="10"/>
      <c r="J127" s="10"/>
      <c r="K127" s="10"/>
    </row>
    <row r="128" spans="2:11" ht="13.5">
      <c r="B128" s="10"/>
      <c r="C128" s="10"/>
      <c r="D128" s="53"/>
      <c r="E128" s="53"/>
      <c r="F128" s="10"/>
      <c r="G128" s="150"/>
      <c r="H128" s="10"/>
      <c r="I128" s="10"/>
      <c r="J128" s="10"/>
      <c r="K128" s="10"/>
    </row>
    <row r="129" spans="2:11" ht="13.5">
      <c r="B129" s="10"/>
      <c r="C129" s="10"/>
      <c r="D129" s="53"/>
      <c r="E129" s="53"/>
      <c r="F129" s="10"/>
      <c r="G129" s="150"/>
      <c r="H129" s="10"/>
      <c r="I129" s="10"/>
      <c r="J129" s="10"/>
      <c r="K129" s="10"/>
    </row>
    <row r="130" spans="2:11" ht="13.5">
      <c r="B130" s="10"/>
      <c r="C130" s="10"/>
      <c r="D130" s="53"/>
      <c r="E130" s="53"/>
      <c r="F130" s="10"/>
      <c r="G130" s="150"/>
      <c r="H130" s="10"/>
      <c r="I130" s="10"/>
      <c r="J130" s="10"/>
      <c r="K130" s="10"/>
    </row>
    <row r="131" spans="2:11" ht="13.5">
      <c r="B131" s="10"/>
      <c r="C131" s="10"/>
      <c r="D131" s="53"/>
      <c r="E131" s="53"/>
      <c r="F131" s="10"/>
      <c r="G131" s="150"/>
      <c r="H131" s="10"/>
      <c r="I131" s="10"/>
      <c r="J131" s="10"/>
      <c r="K131" s="10"/>
    </row>
    <row r="132" spans="2:11" ht="13.5">
      <c r="B132" s="10"/>
      <c r="C132" s="10"/>
      <c r="D132" s="53"/>
      <c r="E132" s="53"/>
      <c r="F132" s="10"/>
      <c r="G132" s="150"/>
      <c r="H132" s="10"/>
      <c r="I132" s="10"/>
      <c r="J132" s="10"/>
      <c r="K132" s="10"/>
    </row>
    <row r="133" spans="2:11" ht="13.5">
      <c r="B133" s="10"/>
      <c r="C133" s="10"/>
      <c r="D133" s="53"/>
      <c r="E133" s="53"/>
      <c r="F133" s="10"/>
      <c r="G133" s="150"/>
      <c r="H133" s="10"/>
      <c r="I133" s="10"/>
      <c r="J133" s="10"/>
      <c r="K133" s="10"/>
    </row>
    <row r="134" spans="2:11" ht="13.5">
      <c r="B134" s="10"/>
      <c r="C134" s="10"/>
      <c r="D134" s="53"/>
      <c r="E134" s="53"/>
      <c r="F134" s="10"/>
      <c r="G134" s="150"/>
      <c r="H134" s="10"/>
      <c r="I134" s="10"/>
      <c r="J134" s="10"/>
      <c r="K134" s="10"/>
    </row>
    <row r="135" spans="2:11" ht="13.5">
      <c r="B135" s="10"/>
      <c r="C135" s="10"/>
      <c r="D135" s="53"/>
      <c r="E135" s="53"/>
      <c r="F135" s="10"/>
      <c r="G135" s="150"/>
      <c r="H135" s="10"/>
      <c r="I135" s="10"/>
      <c r="J135" s="10"/>
      <c r="K135" s="10"/>
    </row>
    <row r="136" spans="2:11" ht="13.5">
      <c r="B136" s="10"/>
      <c r="C136" s="10"/>
      <c r="D136" s="53"/>
      <c r="E136" s="53"/>
      <c r="F136" s="10"/>
      <c r="G136" s="150"/>
      <c r="H136" s="10"/>
      <c r="I136" s="10"/>
      <c r="J136" s="10"/>
      <c r="K136" s="10"/>
    </row>
    <row r="137" spans="2:11" ht="13.5">
      <c r="B137" s="10"/>
      <c r="C137" s="10"/>
      <c r="D137" s="53"/>
      <c r="E137" s="53"/>
      <c r="F137" s="10"/>
      <c r="G137" s="150"/>
      <c r="H137" s="10"/>
      <c r="I137" s="10"/>
      <c r="J137" s="10"/>
      <c r="K137" s="10"/>
    </row>
    <row r="138" spans="2:11" ht="13.5">
      <c r="B138" s="10"/>
      <c r="C138" s="10"/>
      <c r="D138" s="53"/>
      <c r="E138" s="53"/>
      <c r="F138" s="10"/>
      <c r="G138" s="150"/>
      <c r="H138" s="10"/>
      <c r="I138" s="10"/>
      <c r="J138" s="10"/>
      <c r="K138" s="10"/>
    </row>
    <row r="139" spans="2:11" ht="13.5">
      <c r="B139" s="10"/>
      <c r="C139" s="10"/>
      <c r="D139" s="53"/>
      <c r="E139" s="53"/>
      <c r="F139" s="10"/>
      <c r="G139" s="150"/>
      <c r="H139" s="10"/>
      <c r="I139" s="10"/>
      <c r="J139" s="10"/>
      <c r="K139" s="10"/>
    </row>
    <row r="140" spans="2:11" ht="13.5">
      <c r="B140" s="10"/>
      <c r="C140" s="10"/>
      <c r="D140" s="53"/>
      <c r="E140" s="53"/>
      <c r="F140" s="10"/>
      <c r="G140" s="150"/>
      <c r="H140" s="10"/>
      <c r="I140" s="10"/>
      <c r="J140" s="10"/>
      <c r="K140" s="10"/>
    </row>
    <row r="141" spans="2:11" ht="13.5">
      <c r="B141" s="10"/>
      <c r="C141" s="10"/>
      <c r="D141" s="53"/>
      <c r="E141" s="53"/>
      <c r="F141" s="10"/>
      <c r="G141" s="150"/>
      <c r="H141" s="10"/>
      <c r="I141" s="10"/>
      <c r="J141" s="10"/>
      <c r="K141" s="10"/>
    </row>
    <row r="142" spans="2:11" ht="13.5">
      <c r="B142" s="10"/>
      <c r="C142" s="10"/>
      <c r="D142" s="53"/>
      <c r="E142" s="53"/>
      <c r="F142" s="10"/>
      <c r="G142" s="150"/>
      <c r="H142" s="10"/>
      <c r="I142" s="10"/>
      <c r="J142" s="10"/>
      <c r="K142" s="10"/>
    </row>
    <row r="143" spans="2:11" ht="13.5">
      <c r="B143" s="10"/>
      <c r="C143" s="10"/>
      <c r="D143" s="53"/>
      <c r="E143" s="53"/>
      <c r="F143" s="10"/>
      <c r="G143" s="150"/>
      <c r="H143" s="10"/>
      <c r="I143" s="10"/>
      <c r="J143" s="10"/>
      <c r="K143" s="10"/>
    </row>
    <row r="144" spans="2:11" ht="13.5">
      <c r="B144" s="10"/>
      <c r="C144" s="10"/>
      <c r="D144" s="53"/>
      <c r="E144" s="53"/>
      <c r="F144" s="10"/>
      <c r="G144" s="150"/>
      <c r="H144" s="10"/>
      <c r="I144" s="10"/>
      <c r="J144" s="10"/>
      <c r="K144" s="10"/>
    </row>
    <row r="145" spans="2:11" ht="13.5">
      <c r="B145" s="10"/>
      <c r="C145" s="10"/>
      <c r="D145" s="53"/>
      <c r="E145" s="53"/>
      <c r="F145" s="10"/>
      <c r="G145" s="150"/>
      <c r="H145" s="10"/>
      <c r="I145" s="10"/>
      <c r="J145" s="10"/>
      <c r="K145" s="10"/>
    </row>
    <row r="146" spans="2:11" ht="13.5">
      <c r="B146" s="10"/>
      <c r="C146" s="10"/>
      <c r="D146" s="53"/>
      <c r="E146" s="53"/>
      <c r="F146" s="10"/>
      <c r="G146" s="150"/>
      <c r="H146" s="10"/>
      <c r="I146" s="10"/>
      <c r="J146" s="10"/>
      <c r="K146" s="10"/>
    </row>
    <row r="147" spans="2:11" ht="13.5">
      <c r="B147" s="10"/>
      <c r="C147" s="10"/>
      <c r="D147" s="53"/>
      <c r="E147" s="53"/>
      <c r="F147" s="10"/>
      <c r="G147" s="150"/>
      <c r="H147" s="10"/>
      <c r="I147" s="10"/>
      <c r="J147" s="10"/>
      <c r="K147" s="10"/>
    </row>
    <row r="148" spans="2:11" ht="13.5">
      <c r="B148" s="10"/>
      <c r="C148" s="10"/>
      <c r="D148" s="53"/>
      <c r="E148" s="53"/>
      <c r="F148" s="10"/>
      <c r="G148" s="150"/>
      <c r="H148" s="10"/>
      <c r="I148" s="10"/>
      <c r="J148" s="10"/>
      <c r="K148" s="10"/>
    </row>
    <row r="149" spans="2:11" ht="13.5">
      <c r="B149" s="10"/>
      <c r="C149" s="10"/>
      <c r="D149" s="53"/>
      <c r="E149" s="53"/>
      <c r="F149" s="10"/>
      <c r="G149" s="150"/>
      <c r="H149" s="10"/>
      <c r="I149" s="10"/>
      <c r="J149" s="10"/>
      <c r="K149" s="10"/>
    </row>
    <row r="150" spans="2:11" ht="13.5">
      <c r="B150" s="10"/>
      <c r="C150" s="10"/>
      <c r="D150" s="53"/>
      <c r="E150" s="53"/>
      <c r="F150" s="10"/>
      <c r="G150" s="150"/>
      <c r="H150" s="10"/>
      <c r="I150" s="10"/>
      <c r="J150" s="10"/>
      <c r="K150" s="10"/>
    </row>
    <row r="151" spans="2:11" ht="13.5">
      <c r="B151" s="10"/>
      <c r="C151" s="10"/>
      <c r="D151" s="53"/>
      <c r="E151" s="53"/>
      <c r="F151" s="10"/>
      <c r="G151" s="150"/>
      <c r="H151" s="10"/>
      <c r="I151" s="10"/>
      <c r="J151" s="10"/>
      <c r="K151" s="10"/>
    </row>
    <row r="152" spans="2:11" ht="13.5">
      <c r="B152" s="10"/>
      <c r="C152" s="10"/>
      <c r="D152" s="53"/>
      <c r="E152" s="53"/>
      <c r="F152" s="10"/>
      <c r="G152" s="150"/>
      <c r="H152" s="10"/>
      <c r="I152" s="10"/>
      <c r="J152" s="10"/>
      <c r="K152" s="10"/>
    </row>
    <row r="153" spans="2:11" ht="13.5">
      <c r="B153" s="10"/>
      <c r="C153" s="10"/>
      <c r="D153" s="53"/>
      <c r="E153" s="53"/>
      <c r="F153" s="10"/>
      <c r="G153" s="150"/>
      <c r="H153" s="10"/>
      <c r="I153" s="10"/>
      <c r="J153" s="10"/>
      <c r="K153" s="10"/>
    </row>
    <row r="154" spans="2:11" ht="13.5">
      <c r="B154" s="10"/>
      <c r="C154" s="10"/>
      <c r="D154" s="53"/>
      <c r="E154" s="53"/>
      <c r="F154" s="10"/>
      <c r="G154" s="150"/>
      <c r="H154" s="10"/>
      <c r="I154" s="10"/>
      <c r="J154" s="10"/>
      <c r="K154" s="10"/>
    </row>
    <row r="155" spans="2:11" ht="13.5">
      <c r="B155" s="10"/>
      <c r="C155" s="10"/>
      <c r="D155" s="53"/>
      <c r="E155" s="53"/>
      <c r="F155" s="10"/>
      <c r="G155" s="150"/>
      <c r="H155" s="10"/>
      <c r="I155" s="10"/>
      <c r="J155" s="10"/>
      <c r="K155" s="10"/>
    </row>
    <row r="156" spans="2:11" ht="13.5">
      <c r="B156" s="10"/>
      <c r="C156" s="10"/>
      <c r="D156" s="53"/>
      <c r="E156" s="53"/>
      <c r="F156" s="10"/>
      <c r="G156" s="150"/>
      <c r="H156" s="10"/>
      <c r="I156" s="10"/>
      <c r="J156" s="10"/>
      <c r="K156" s="10"/>
    </row>
    <row r="157" spans="2:11" ht="13.5">
      <c r="B157" s="10"/>
      <c r="C157" s="10"/>
      <c r="D157" s="53"/>
      <c r="E157" s="53"/>
      <c r="F157" s="10"/>
      <c r="G157" s="150"/>
      <c r="H157" s="10"/>
      <c r="I157" s="10"/>
      <c r="J157" s="10"/>
      <c r="K157" s="10"/>
    </row>
    <row r="158" spans="2:11" ht="13.5">
      <c r="B158" s="10"/>
      <c r="C158" s="10"/>
      <c r="D158" s="53"/>
      <c r="E158" s="53"/>
      <c r="F158" s="10"/>
      <c r="G158" s="150"/>
      <c r="H158" s="10"/>
      <c r="I158" s="10"/>
      <c r="J158" s="10"/>
      <c r="K158" s="10"/>
    </row>
    <row r="159" spans="2:11" ht="13.5">
      <c r="B159" s="10"/>
      <c r="C159" s="10"/>
      <c r="D159" s="53"/>
      <c r="E159" s="53"/>
      <c r="F159" s="10"/>
      <c r="G159" s="150"/>
      <c r="H159" s="10"/>
      <c r="I159" s="10"/>
      <c r="J159" s="10"/>
      <c r="K159" s="10"/>
    </row>
    <row r="160" spans="2:11" ht="13.5">
      <c r="B160" s="10"/>
      <c r="C160" s="10"/>
      <c r="D160" s="53"/>
      <c r="E160" s="53"/>
      <c r="F160" s="10"/>
      <c r="G160" s="150"/>
      <c r="H160" s="10"/>
      <c r="I160" s="10"/>
      <c r="J160" s="10"/>
      <c r="K160" s="10"/>
    </row>
    <row r="161" spans="2:11" ht="13.5">
      <c r="B161" s="10"/>
      <c r="C161" s="10"/>
      <c r="D161" s="53"/>
      <c r="E161" s="53"/>
      <c r="F161" s="10"/>
      <c r="G161" s="150"/>
      <c r="H161" s="10"/>
      <c r="I161" s="10"/>
      <c r="J161" s="10"/>
      <c r="K161" s="10"/>
    </row>
    <row r="162" spans="2:11" ht="13.5">
      <c r="B162" s="10"/>
      <c r="C162" s="10"/>
      <c r="D162" s="53"/>
      <c r="E162" s="53"/>
      <c r="F162" s="10"/>
      <c r="G162" s="150"/>
      <c r="H162" s="10"/>
      <c r="I162" s="10"/>
      <c r="J162" s="10"/>
      <c r="K162" s="10"/>
    </row>
    <row r="163" spans="2:11" ht="13.5">
      <c r="B163" s="10"/>
      <c r="C163" s="10"/>
      <c r="D163" s="53"/>
      <c r="E163" s="53"/>
      <c r="F163" s="10"/>
      <c r="G163" s="150"/>
      <c r="H163" s="10"/>
      <c r="I163" s="10"/>
      <c r="J163" s="10"/>
      <c r="K163" s="10"/>
    </row>
    <row r="164" spans="2:11" ht="13.5">
      <c r="B164" s="10"/>
      <c r="C164" s="10"/>
      <c r="D164" s="53"/>
      <c r="E164" s="53"/>
      <c r="F164" s="10"/>
      <c r="G164" s="150"/>
      <c r="H164" s="10"/>
      <c r="I164" s="10"/>
      <c r="J164" s="10"/>
      <c r="K164" s="10"/>
    </row>
    <row r="165" spans="2:11" ht="13.5">
      <c r="B165" s="10"/>
      <c r="C165" s="10"/>
      <c r="D165" s="53"/>
      <c r="E165" s="53"/>
      <c r="F165" s="10"/>
      <c r="G165" s="150"/>
      <c r="H165" s="10"/>
      <c r="I165" s="10"/>
      <c r="J165" s="10"/>
      <c r="K165" s="10"/>
    </row>
    <row r="166" spans="2:11" ht="13.5">
      <c r="B166" s="10"/>
      <c r="C166" s="10"/>
      <c r="D166" s="53"/>
      <c r="E166" s="53"/>
      <c r="F166" s="10"/>
      <c r="G166" s="150"/>
      <c r="H166" s="10"/>
      <c r="I166" s="10"/>
      <c r="J166" s="10"/>
      <c r="K166" s="10"/>
    </row>
    <row r="167" spans="2:11" ht="13.5">
      <c r="B167" s="10"/>
      <c r="C167" s="10"/>
      <c r="D167" s="53"/>
      <c r="E167" s="53"/>
      <c r="F167" s="10"/>
      <c r="G167" s="150"/>
      <c r="H167" s="10"/>
      <c r="I167" s="10"/>
      <c r="J167" s="10"/>
      <c r="K167" s="10"/>
    </row>
    <row r="168" spans="2:11" ht="13.5">
      <c r="B168" s="10"/>
      <c r="C168" s="10"/>
      <c r="D168" s="53"/>
      <c r="E168" s="53"/>
      <c r="F168" s="10"/>
      <c r="G168" s="150"/>
      <c r="H168" s="10"/>
      <c r="I168" s="10"/>
      <c r="J168" s="10"/>
      <c r="K168" s="10"/>
    </row>
    <row r="169" spans="2:11" ht="13.5">
      <c r="B169" s="10"/>
      <c r="C169" s="10"/>
      <c r="D169" s="53"/>
      <c r="E169" s="53"/>
      <c r="F169" s="10"/>
      <c r="G169" s="150"/>
      <c r="H169" s="10"/>
      <c r="I169" s="10"/>
      <c r="J169" s="10"/>
      <c r="K169" s="10"/>
    </row>
    <row r="170" spans="2:11" ht="13.5">
      <c r="B170" s="10"/>
      <c r="C170" s="10"/>
      <c r="D170" s="53"/>
      <c r="E170" s="53"/>
      <c r="F170" s="10"/>
      <c r="G170" s="150"/>
      <c r="H170" s="10"/>
      <c r="I170" s="10"/>
      <c r="J170" s="10"/>
      <c r="K170" s="10"/>
    </row>
    <row r="171" spans="2:11" ht="13.5">
      <c r="B171" s="10"/>
      <c r="C171" s="10"/>
      <c r="D171" s="53"/>
      <c r="E171" s="53"/>
      <c r="F171" s="10"/>
      <c r="G171" s="150"/>
      <c r="H171" s="10"/>
      <c r="I171" s="10"/>
      <c r="J171" s="10"/>
      <c r="K171" s="10"/>
    </row>
    <row r="172" spans="2:11" ht="13.5">
      <c r="B172" s="10"/>
      <c r="C172" s="10"/>
      <c r="D172" s="53"/>
      <c r="E172" s="53"/>
      <c r="F172" s="10"/>
      <c r="G172" s="150"/>
      <c r="H172" s="10"/>
      <c r="I172" s="10"/>
      <c r="J172" s="10"/>
      <c r="K172" s="10"/>
    </row>
    <row r="173" spans="2:11" ht="13.5">
      <c r="B173" s="10"/>
      <c r="C173" s="10"/>
      <c r="D173" s="53"/>
      <c r="E173" s="53"/>
      <c r="F173" s="10"/>
      <c r="G173" s="150"/>
      <c r="H173" s="10"/>
      <c r="I173" s="10"/>
      <c r="J173" s="10"/>
      <c r="K173" s="10"/>
    </row>
    <row r="174" spans="2:11" ht="13.5">
      <c r="B174" s="10"/>
      <c r="C174" s="10"/>
      <c r="D174" s="53"/>
      <c r="E174" s="53"/>
      <c r="F174" s="10"/>
      <c r="G174" s="150"/>
      <c r="H174" s="10"/>
      <c r="I174" s="10"/>
      <c r="J174" s="10"/>
      <c r="K174" s="10"/>
    </row>
    <row r="175" spans="2:11" ht="13.5">
      <c r="B175" s="10"/>
      <c r="C175" s="10"/>
      <c r="D175" s="53"/>
      <c r="E175" s="53"/>
      <c r="F175" s="10"/>
      <c r="G175" s="150"/>
      <c r="H175" s="10"/>
      <c r="I175" s="10"/>
      <c r="J175" s="10"/>
      <c r="K175" s="10"/>
    </row>
    <row r="176" spans="2:11" ht="13.5">
      <c r="B176" s="10"/>
      <c r="C176" s="10"/>
      <c r="D176" s="53"/>
      <c r="E176" s="53"/>
      <c r="F176" s="10"/>
      <c r="G176" s="150"/>
      <c r="H176" s="10"/>
      <c r="I176" s="10"/>
      <c r="J176" s="10"/>
      <c r="K176" s="10"/>
    </row>
    <row r="177" spans="2:11" ht="13.5">
      <c r="B177" s="10"/>
      <c r="C177" s="10"/>
      <c r="D177" s="53"/>
      <c r="E177" s="53"/>
      <c r="F177" s="10"/>
      <c r="G177" s="150"/>
      <c r="H177" s="10"/>
      <c r="I177" s="10"/>
      <c r="J177" s="10"/>
      <c r="K177" s="10"/>
    </row>
    <row r="178" spans="2:11" ht="13.5">
      <c r="B178" s="10"/>
      <c r="C178" s="10"/>
      <c r="D178" s="53"/>
      <c r="E178" s="53"/>
      <c r="F178" s="10"/>
      <c r="G178" s="150"/>
      <c r="H178" s="10"/>
      <c r="I178" s="10"/>
      <c r="J178" s="10"/>
      <c r="K178" s="10"/>
    </row>
    <row r="179" spans="2:11" ht="13.5">
      <c r="B179" s="10"/>
      <c r="C179" s="10"/>
      <c r="D179" s="53"/>
      <c r="E179" s="53"/>
      <c r="F179" s="10"/>
      <c r="G179" s="150"/>
      <c r="H179" s="10"/>
      <c r="I179" s="10"/>
      <c r="J179" s="10"/>
      <c r="K179" s="10"/>
    </row>
    <row r="180" spans="2:11" ht="13.5">
      <c r="B180" s="10"/>
      <c r="C180" s="10"/>
      <c r="D180" s="53"/>
      <c r="E180" s="53"/>
      <c r="F180" s="10"/>
      <c r="G180" s="150"/>
      <c r="H180" s="10"/>
      <c r="I180" s="10"/>
      <c r="J180" s="10"/>
      <c r="K180" s="10"/>
    </row>
    <row r="181" spans="2:11" ht="13.5">
      <c r="B181" s="10"/>
      <c r="C181" s="10"/>
      <c r="D181" s="53"/>
      <c r="E181" s="53"/>
      <c r="F181" s="10"/>
      <c r="G181" s="150"/>
      <c r="H181" s="10"/>
      <c r="I181" s="10"/>
      <c r="J181" s="10"/>
      <c r="K181" s="10"/>
    </row>
    <row r="182" spans="2:11" ht="13.5">
      <c r="B182" s="10"/>
      <c r="C182" s="10"/>
      <c r="D182" s="53"/>
      <c r="E182" s="53"/>
      <c r="F182" s="10"/>
      <c r="G182" s="150"/>
      <c r="H182" s="10"/>
      <c r="I182" s="10"/>
      <c r="J182" s="10"/>
      <c r="K182" s="10"/>
    </row>
    <row r="183" spans="2:11" ht="13.5">
      <c r="B183" s="10"/>
      <c r="C183" s="10"/>
      <c r="D183" s="53"/>
      <c r="E183" s="53"/>
      <c r="F183" s="10"/>
      <c r="G183" s="150"/>
      <c r="H183" s="10"/>
      <c r="I183" s="10"/>
      <c r="J183" s="10"/>
      <c r="K183" s="10"/>
    </row>
    <row r="184" spans="2:11" ht="13.5">
      <c r="B184" s="10"/>
      <c r="C184" s="10"/>
      <c r="D184" s="53"/>
      <c r="E184" s="53"/>
      <c r="F184" s="10"/>
      <c r="G184" s="150"/>
      <c r="H184" s="10"/>
      <c r="I184" s="10"/>
      <c r="J184" s="10"/>
      <c r="K184" s="10"/>
    </row>
    <row r="185" spans="2:11" ht="13.5">
      <c r="B185" s="10"/>
      <c r="C185" s="10"/>
      <c r="D185" s="53"/>
      <c r="E185" s="53"/>
      <c r="F185" s="10"/>
      <c r="G185" s="150"/>
      <c r="H185" s="10"/>
      <c r="I185" s="10"/>
      <c r="J185" s="10"/>
      <c r="K185" s="10"/>
    </row>
    <row r="186" spans="2:11" ht="13.5">
      <c r="B186" s="10"/>
      <c r="C186" s="10"/>
      <c r="D186" s="53"/>
      <c r="E186" s="53"/>
      <c r="F186" s="10"/>
      <c r="G186" s="150"/>
      <c r="H186" s="10"/>
      <c r="I186" s="10"/>
      <c r="J186" s="10"/>
      <c r="K186" s="10"/>
    </row>
    <row r="187" spans="2:11" ht="13.5">
      <c r="B187" s="10"/>
      <c r="C187" s="10"/>
      <c r="D187" s="53"/>
      <c r="E187" s="53"/>
      <c r="F187" s="10"/>
      <c r="G187" s="150"/>
      <c r="H187" s="10"/>
      <c r="I187" s="10"/>
      <c r="J187" s="10"/>
      <c r="K187" s="10"/>
    </row>
    <row r="188" spans="2:11" ht="13.5">
      <c r="B188" s="10"/>
      <c r="C188" s="10"/>
      <c r="D188" s="53"/>
      <c r="E188" s="53"/>
      <c r="F188" s="10"/>
      <c r="G188" s="150"/>
      <c r="H188" s="10"/>
      <c r="I188" s="10"/>
      <c r="J188" s="10"/>
      <c r="K188" s="10"/>
    </row>
    <row r="189" spans="2:11" ht="13.5">
      <c r="B189" s="10"/>
      <c r="C189" s="10"/>
      <c r="D189" s="53"/>
      <c r="E189" s="53"/>
      <c r="F189" s="10"/>
      <c r="G189" s="150"/>
      <c r="H189" s="10"/>
      <c r="I189" s="10"/>
      <c r="J189" s="10"/>
      <c r="K189" s="10"/>
    </row>
    <row r="190" spans="2:11" ht="13.5">
      <c r="B190" s="10"/>
      <c r="C190" s="10"/>
      <c r="D190" s="53"/>
      <c r="E190" s="53"/>
      <c r="F190" s="10"/>
      <c r="G190" s="150"/>
      <c r="H190" s="10"/>
      <c r="I190" s="10"/>
      <c r="J190" s="10"/>
      <c r="K190" s="10"/>
    </row>
    <row r="191" spans="2:11" ht="13.5">
      <c r="B191" s="10"/>
      <c r="C191" s="10"/>
      <c r="D191" s="53"/>
      <c r="E191" s="53"/>
      <c r="F191" s="10"/>
      <c r="G191" s="150"/>
      <c r="H191" s="10"/>
      <c r="I191" s="10"/>
      <c r="J191" s="10"/>
      <c r="K191" s="10"/>
    </row>
    <row r="192" spans="2:11" ht="13.5">
      <c r="B192" s="10"/>
      <c r="C192" s="10"/>
      <c r="D192" s="53"/>
      <c r="E192" s="53"/>
      <c r="F192" s="10"/>
      <c r="G192" s="150"/>
      <c r="H192" s="10"/>
      <c r="I192" s="10"/>
      <c r="J192" s="10"/>
      <c r="K192" s="10"/>
    </row>
    <row r="193" spans="2:11" ht="13.5">
      <c r="B193" s="10"/>
      <c r="C193" s="10"/>
      <c r="D193" s="53"/>
      <c r="E193" s="53"/>
      <c r="F193" s="10"/>
      <c r="G193" s="150"/>
      <c r="H193" s="10"/>
      <c r="I193" s="10"/>
      <c r="J193" s="10"/>
      <c r="K193" s="10"/>
    </row>
    <row r="194" spans="2:11" ht="13.5">
      <c r="B194" s="10"/>
      <c r="C194" s="10"/>
      <c r="D194" s="53"/>
      <c r="E194" s="53"/>
      <c r="F194" s="10"/>
      <c r="G194" s="150"/>
      <c r="H194" s="10"/>
      <c r="I194" s="10"/>
      <c r="J194" s="10"/>
      <c r="K194" s="10"/>
    </row>
    <row r="195" spans="2:11" ht="13.5">
      <c r="B195" s="10"/>
      <c r="C195" s="10"/>
      <c r="D195" s="53"/>
      <c r="E195" s="53"/>
      <c r="F195" s="10"/>
      <c r="G195" s="150"/>
      <c r="H195" s="10"/>
      <c r="I195" s="10"/>
      <c r="J195" s="10"/>
      <c r="K195" s="10"/>
    </row>
    <row r="196" spans="2:11" ht="13.5">
      <c r="B196" s="10"/>
      <c r="C196" s="10"/>
      <c r="D196" s="53"/>
      <c r="E196" s="53"/>
      <c r="F196" s="10"/>
      <c r="G196" s="150"/>
      <c r="H196" s="10"/>
      <c r="I196" s="10"/>
      <c r="J196" s="10"/>
      <c r="K196" s="10"/>
    </row>
    <row r="197" spans="2:11" ht="13.5">
      <c r="B197" s="10"/>
      <c r="C197" s="10"/>
      <c r="D197" s="53"/>
      <c r="E197" s="53"/>
      <c r="F197" s="10"/>
      <c r="G197" s="150"/>
      <c r="H197" s="10"/>
      <c r="I197" s="10"/>
      <c r="J197" s="10"/>
      <c r="K197" s="10"/>
    </row>
    <row r="198" spans="2:11" ht="13.5">
      <c r="B198" s="10"/>
      <c r="C198" s="10"/>
      <c r="D198" s="53"/>
      <c r="E198" s="53"/>
      <c r="F198" s="10"/>
      <c r="G198" s="150"/>
      <c r="H198" s="10"/>
      <c r="I198" s="10"/>
      <c r="J198" s="10"/>
      <c r="K198" s="10"/>
    </row>
    <row r="199" spans="2:11" ht="13.5">
      <c r="B199" s="10"/>
      <c r="C199" s="10"/>
      <c r="D199" s="53"/>
      <c r="E199" s="53"/>
      <c r="F199" s="10"/>
      <c r="G199" s="150"/>
      <c r="H199" s="10"/>
      <c r="I199" s="10"/>
      <c r="J199" s="10"/>
      <c r="K199" s="10"/>
    </row>
    <row r="200" spans="2:11" ht="13.5">
      <c r="B200" s="10"/>
      <c r="C200" s="10"/>
      <c r="D200" s="53"/>
      <c r="E200" s="53"/>
      <c r="F200" s="10"/>
      <c r="G200" s="150"/>
      <c r="H200" s="10"/>
      <c r="I200" s="10"/>
      <c r="J200" s="10"/>
      <c r="K200" s="10"/>
    </row>
    <row r="201" spans="2:11" ht="13.5">
      <c r="B201" s="10"/>
      <c r="C201" s="10"/>
      <c r="D201" s="53"/>
      <c r="E201" s="53"/>
      <c r="F201" s="10"/>
      <c r="G201" s="150"/>
      <c r="H201" s="10"/>
      <c r="I201" s="10"/>
      <c r="J201" s="10"/>
      <c r="K201" s="10"/>
    </row>
    <row r="202" spans="2:11" ht="13.5">
      <c r="B202" s="10"/>
      <c r="C202" s="10"/>
      <c r="D202" s="53"/>
      <c r="E202" s="53"/>
      <c r="F202" s="10"/>
      <c r="G202" s="150"/>
      <c r="H202" s="10"/>
      <c r="I202" s="10"/>
      <c r="J202" s="10"/>
      <c r="K202" s="10"/>
    </row>
    <row r="203" spans="2:11" ht="13.5">
      <c r="B203" s="10"/>
      <c r="C203" s="10"/>
      <c r="D203" s="53"/>
      <c r="E203" s="53"/>
      <c r="F203" s="10"/>
      <c r="G203" s="150"/>
      <c r="H203" s="10"/>
      <c r="I203" s="10"/>
      <c r="J203" s="10"/>
      <c r="K203" s="10"/>
    </row>
    <row r="204" spans="2:11" ht="13.5">
      <c r="B204" s="10"/>
      <c r="C204" s="10"/>
      <c r="D204" s="53"/>
      <c r="E204" s="53"/>
      <c r="F204" s="10"/>
      <c r="G204" s="150"/>
      <c r="H204" s="10"/>
      <c r="I204" s="10"/>
      <c r="J204" s="10"/>
      <c r="K204" s="10"/>
    </row>
    <row r="205" spans="2:11" ht="13.5">
      <c r="B205" s="10"/>
      <c r="C205" s="10"/>
      <c r="D205" s="53"/>
      <c r="E205" s="53"/>
      <c r="F205" s="10"/>
      <c r="G205" s="150"/>
      <c r="H205" s="10"/>
      <c r="I205" s="10"/>
      <c r="J205" s="10"/>
      <c r="K205" s="10"/>
    </row>
    <row r="206" spans="2:11" ht="13.5">
      <c r="B206" s="10"/>
      <c r="C206" s="10"/>
      <c r="D206" s="53"/>
      <c r="E206" s="53"/>
      <c r="F206" s="10"/>
      <c r="G206" s="150"/>
      <c r="H206" s="10"/>
      <c r="I206" s="10"/>
      <c r="J206" s="10"/>
      <c r="K206" s="10"/>
    </row>
    <row r="207" spans="2:11" ht="13.5">
      <c r="B207" s="10"/>
      <c r="C207" s="10"/>
      <c r="D207" s="53"/>
      <c r="E207" s="53"/>
      <c r="F207" s="10"/>
      <c r="G207" s="150"/>
      <c r="H207" s="10"/>
      <c r="I207" s="10"/>
      <c r="J207" s="10"/>
      <c r="K207" s="10"/>
    </row>
    <row r="208" spans="2:11" ht="13.5">
      <c r="B208" s="10"/>
      <c r="C208" s="10"/>
      <c r="D208" s="53"/>
      <c r="E208" s="53"/>
      <c r="F208" s="10"/>
      <c r="G208" s="150"/>
      <c r="H208" s="10"/>
      <c r="I208" s="10"/>
      <c r="J208" s="10"/>
      <c r="K208" s="10"/>
    </row>
    <row r="209" spans="2:11" ht="13.5">
      <c r="B209" s="10"/>
      <c r="C209" s="10"/>
      <c r="D209" s="53"/>
      <c r="E209" s="53"/>
      <c r="F209" s="10"/>
      <c r="G209" s="150"/>
      <c r="H209" s="10"/>
      <c r="I209" s="10"/>
      <c r="J209" s="10"/>
      <c r="K209" s="10"/>
    </row>
    <row r="210" spans="2:11" ht="13.5">
      <c r="B210" s="10"/>
      <c r="C210" s="10"/>
      <c r="D210" s="53"/>
      <c r="E210" s="53"/>
      <c r="F210" s="10"/>
      <c r="G210" s="150"/>
      <c r="H210" s="10"/>
      <c r="I210" s="10"/>
      <c r="J210" s="10"/>
      <c r="K210" s="10"/>
    </row>
    <row r="211" spans="2:11" ht="13.5">
      <c r="B211" s="10"/>
      <c r="C211" s="10"/>
      <c r="D211" s="53"/>
      <c r="E211" s="53"/>
      <c r="F211" s="10"/>
      <c r="G211" s="150"/>
      <c r="H211" s="10"/>
      <c r="I211" s="10"/>
      <c r="J211" s="10"/>
      <c r="K211" s="10"/>
    </row>
    <row r="212" spans="2:11" ht="13.5">
      <c r="B212" s="10"/>
      <c r="C212" s="10"/>
      <c r="D212" s="53"/>
      <c r="E212" s="53"/>
      <c r="F212" s="10"/>
      <c r="G212" s="150"/>
      <c r="H212" s="10"/>
      <c r="I212" s="10"/>
      <c r="J212" s="10"/>
      <c r="K212" s="10"/>
    </row>
    <row r="213" spans="2:11" ht="13.5">
      <c r="B213" s="10"/>
      <c r="C213" s="10"/>
      <c r="D213" s="53"/>
      <c r="E213" s="53"/>
      <c r="F213" s="10"/>
      <c r="G213" s="150"/>
      <c r="H213" s="10"/>
      <c r="I213" s="10"/>
      <c r="J213" s="10"/>
      <c r="K213" s="10"/>
    </row>
    <row r="214" spans="2:11" ht="13.5">
      <c r="B214" s="10"/>
      <c r="C214" s="10"/>
      <c r="D214" s="53"/>
      <c r="E214" s="53"/>
      <c r="F214" s="10"/>
      <c r="G214" s="150"/>
      <c r="H214" s="10"/>
      <c r="I214" s="10"/>
      <c r="J214" s="10"/>
      <c r="K214" s="10"/>
    </row>
    <row r="215" spans="2:11" ht="13.5">
      <c r="B215" s="10"/>
      <c r="C215" s="10"/>
      <c r="D215" s="53"/>
      <c r="E215" s="53"/>
      <c r="F215" s="10"/>
      <c r="G215" s="150"/>
      <c r="H215" s="10"/>
      <c r="I215" s="10"/>
      <c r="J215" s="10"/>
      <c r="K215" s="10"/>
    </row>
    <row r="216" spans="2:11" ht="13.5">
      <c r="B216" s="10"/>
      <c r="C216" s="10"/>
      <c r="D216" s="53"/>
      <c r="E216" s="53"/>
      <c r="F216" s="10"/>
      <c r="G216" s="150"/>
      <c r="H216" s="10"/>
      <c r="I216" s="10"/>
      <c r="J216" s="10"/>
      <c r="K216" s="10"/>
    </row>
    <row r="217" spans="2:11" ht="13.5">
      <c r="B217" s="10"/>
      <c r="C217" s="10"/>
      <c r="D217" s="53"/>
      <c r="E217" s="53"/>
      <c r="F217" s="10"/>
      <c r="G217" s="150"/>
      <c r="H217" s="10"/>
      <c r="I217" s="10"/>
      <c r="J217" s="10"/>
      <c r="K217" s="10"/>
    </row>
    <row r="218" spans="2:11" ht="13.5">
      <c r="B218" s="10"/>
      <c r="C218" s="10"/>
      <c r="D218" s="53"/>
      <c r="E218" s="53"/>
      <c r="F218" s="10"/>
      <c r="G218" s="150"/>
      <c r="H218" s="10"/>
      <c r="I218" s="10"/>
      <c r="J218" s="10"/>
      <c r="K218" s="10"/>
    </row>
    <row r="219" spans="2:11" ht="13.5">
      <c r="B219" s="10"/>
      <c r="C219" s="10"/>
      <c r="D219" s="53"/>
      <c r="E219" s="53"/>
      <c r="F219" s="10"/>
      <c r="G219" s="150"/>
      <c r="H219" s="10"/>
      <c r="I219" s="10"/>
      <c r="J219" s="10"/>
      <c r="K219" s="10"/>
    </row>
    <row r="220" spans="2:11" ht="13.5">
      <c r="B220" s="10"/>
      <c r="C220" s="10"/>
      <c r="D220" s="53"/>
      <c r="E220" s="53"/>
      <c r="F220" s="10"/>
      <c r="G220" s="150"/>
      <c r="H220" s="10"/>
      <c r="I220" s="10"/>
      <c r="J220" s="10"/>
      <c r="K220" s="10"/>
    </row>
    <row r="221" spans="2:11" ht="13.5">
      <c r="B221" s="10"/>
      <c r="C221" s="10"/>
      <c r="D221" s="53"/>
      <c r="E221" s="53"/>
      <c r="F221" s="10"/>
      <c r="G221" s="150"/>
      <c r="H221" s="10"/>
      <c r="I221" s="10"/>
      <c r="J221" s="10"/>
      <c r="K221" s="10"/>
    </row>
    <row r="222" spans="2:11" ht="13.5">
      <c r="B222" s="10"/>
      <c r="C222" s="10"/>
      <c r="D222" s="53"/>
      <c r="E222" s="53"/>
      <c r="F222" s="10"/>
      <c r="G222" s="150"/>
      <c r="H222" s="10"/>
      <c r="I222" s="10"/>
      <c r="J222" s="10"/>
      <c r="K222" s="10"/>
    </row>
    <row r="223" spans="2:11" ht="13.5">
      <c r="B223" s="10"/>
      <c r="C223" s="10"/>
      <c r="D223" s="53"/>
      <c r="E223" s="53"/>
      <c r="F223" s="10"/>
      <c r="G223" s="150"/>
      <c r="H223" s="10"/>
      <c r="I223" s="10"/>
      <c r="J223" s="10"/>
      <c r="K223" s="10"/>
    </row>
    <row r="224" spans="2:11" ht="13.5">
      <c r="B224" s="10"/>
      <c r="C224" s="10"/>
      <c r="D224" s="53"/>
      <c r="E224" s="53"/>
      <c r="F224" s="10"/>
      <c r="G224" s="150"/>
      <c r="H224" s="10"/>
      <c r="I224" s="10"/>
      <c r="J224" s="10"/>
      <c r="K224" s="10"/>
    </row>
    <row r="225" spans="2:11" ht="13.5">
      <c r="B225" s="10"/>
      <c r="C225" s="10"/>
      <c r="D225" s="53"/>
      <c r="E225" s="53"/>
      <c r="F225" s="10"/>
      <c r="G225" s="150"/>
      <c r="H225" s="10"/>
      <c r="I225" s="10"/>
      <c r="J225" s="10"/>
      <c r="K225" s="10"/>
    </row>
    <row r="226" spans="2:11" ht="13.5">
      <c r="B226" s="10"/>
      <c r="C226" s="10"/>
      <c r="D226" s="53"/>
      <c r="E226" s="53"/>
      <c r="F226" s="10"/>
      <c r="G226" s="150"/>
      <c r="H226" s="10"/>
      <c r="I226" s="10"/>
      <c r="J226" s="10"/>
      <c r="K226" s="10"/>
    </row>
    <row r="227" spans="2:11" ht="13.5">
      <c r="B227" s="10"/>
      <c r="C227" s="10"/>
      <c r="D227" s="53"/>
      <c r="E227" s="53"/>
      <c r="F227" s="10"/>
      <c r="G227" s="150"/>
      <c r="H227" s="10"/>
      <c r="I227" s="10"/>
      <c r="J227" s="10"/>
      <c r="K227" s="10"/>
    </row>
    <row r="228" spans="2:11" ht="13.5">
      <c r="B228" s="10"/>
      <c r="C228" s="10"/>
      <c r="D228" s="53"/>
      <c r="E228" s="53"/>
      <c r="F228" s="10"/>
      <c r="G228" s="150"/>
      <c r="H228" s="10"/>
      <c r="I228" s="10"/>
      <c r="J228" s="10"/>
      <c r="K228" s="10"/>
    </row>
    <row r="229" spans="2:11" ht="13.5">
      <c r="B229" s="10"/>
      <c r="C229" s="10"/>
      <c r="D229" s="53"/>
      <c r="E229" s="53"/>
      <c r="F229" s="10"/>
      <c r="G229" s="150"/>
      <c r="H229" s="10"/>
      <c r="I229" s="10"/>
      <c r="J229" s="10"/>
      <c r="K229" s="10"/>
    </row>
    <row r="230" spans="2:11" ht="13.5">
      <c r="B230" s="10"/>
      <c r="C230" s="10"/>
      <c r="D230" s="53"/>
      <c r="E230" s="53"/>
      <c r="F230" s="10"/>
      <c r="G230" s="150"/>
      <c r="H230" s="10"/>
      <c r="I230" s="10"/>
      <c r="J230" s="10"/>
      <c r="K230" s="10"/>
    </row>
    <row r="231" spans="2:11" ht="13.5">
      <c r="B231" s="10"/>
      <c r="C231" s="10"/>
      <c r="D231" s="53"/>
      <c r="E231" s="53"/>
      <c r="F231" s="10"/>
      <c r="G231" s="150"/>
      <c r="H231" s="10"/>
      <c r="I231" s="10"/>
      <c r="J231" s="10"/>
      <c r="K231" s="10"/>
    </row>
    <row r="232" spans="2:11" ht="13.5">
      <c r="B232" s="10"/>
      <c r="C232" s="10"/>
      <c r="D232" s="53"/>
      <c r="E232" s="53"/>
      <c r="F232" s="10"/>
      <c r="G232" s="150"/>
      <c r="H232" s="10"/>
      <c r="I232" s="10"/>
      <c r="J232" s="10"/>
      <c r="K232" s="10"/>
    </row>
    <row r="233" spans="2:11" ht="13.5">
      <c r="B233" s="10"/>
      <c r="C233" s="10"/>
      <c r="D233" s="53"/>
      <c r="E233" s="53"/>
      <c r="F233" s="10"/>
      <c r="G233" s="150"/>
      <c r="H233" s="10"/>
      <c r="I233" s="10"/>
      <c r="J233" s="10"/>
      <c r="K233" s="10"/>
    </row>
    <row r="234" spans="2:11" ht="13.5">
      <c r="B234" s="10"/>
      <c r="C234" s="10"/>
      <c r="D234" s="53"/>
      <c r="E234" s="53"/>
      <c r="F234" s="10"/>
      <c r="G234" s="150"/>
      <c r="H234" s="10"/>
      <c r="I234" s="10"/>
      <c r="J234" s="10"/>
      <c r="K234" s="10"/>
    </row>
    <row r="235" spans="2:11" ht="13.5">
      <c r="B235" s="10"/>
      <c r="C235" s="10"/>
      <c r="D235" s="53"/>
      <c r="E235" s="53"/>
      <c r="F235" s="10"/>
      <c r="G235" s="150"/>
      <c r="H235" s="10"/>
      <c r="I235" s="10"/>
      <c r="J235" s="10"/>
      <c r="K235" s="10"/>
    </row>
    <row r="236" spans="2:11" ht="13.5">
      <c r="B236" s="10"/>
      <c r="C236" s="10"/>
      <c r="D236" s="53"/>
      <c r="E236" s="53"/>
      <c r="F236" s="10"/>
      <c r="G236" s="150"/>
      <c r="H236" s="10"/>
      <c r="I236" s="10"/>
      <c r="J236" s="10"/>
      <c r="K236" s="10"/>
    </row>
    <row r="237" spans="2:11" ht="13.5">
      <c r="B237" s="10"/>
      <c r="C237" s="10"/>
      <c r="D237" s="53"/>
      <c r="E237" s="53"/>
      <c r="F237" s="10"/>
      <c r="G237" s="150"/>
      <c r="H237" s="10"/>
      <c r="I237" s="10"/>
      <c r="J237" s="10"/>
      <c r="K237" s="10"/>
    </row>
    <row r="238" spans="2:11" ht="13.5">
      <c r="B238" s="10"/>
      <c r="C238" s="10"/>
      <c r="D238" s="53"/>
      <c r="E238" s="53"/>
      <c r="F238" s="10"/>
      <c r="G238" s="150"/>
      <c r="H238" s="10"/>
      <c r="I238" s="10"/>
      <c r="J238" s="10"/>
      <c r="K238" s="10"/>
    </row>
    <row r="239" spans="2:11" ht="13.5">
      <c r="B239" s="10"/>
      <c r="C239" s="10"/>
      <c r="D239" s="53"/>
      <c r="E239" s="53"/>
      <c r="F239" s="10"/>
      <c r="G239" s="150"/>
      <c r="H239" s="10"/>
      <c r="I239" s="10"/>
      <c r="J239" s="10"/>
      <c r="K239" s="10"/>
    </row>
    <row r="240" spans="2:11" ht="13.5">
      <c r="B240" s="10"/>
      <c r="C240" s="10"/>
      <c r="D240" s="53"/>
      <c r="E240" s="53"/>
      <c r="F240" s="10"/>
      <c r="G240" s="150"/>
      <c r="H240" s="10"/>
      <c r="I240" s="10"/>
      <c r="J240" s="10"/>
      <c r="K240" s="10"/>
    </row>
    <row r="241" spans="2:11" ht="13.5">
      <c r="B241" s="10"/>
      <c r="C241" s="10"/>
      <c r="D241" s="53"/>
      <c r="E241" s="53"/>
      <c r="F241" s="10"/>
      <c r="G241" s="150"/>
      <c r="H241" s="10"/>
      <c r="I241" s="10"/>
      <c r="J241" s="10"/>
      <c r="K241" s="10"/>
    </row>
    <row r="242" spans="2:11" ht="13.5">
      <c r="B242" s="10"/>
      <c r="C242" s="10"/>
      <c r="D242" s="53"/>
      <c r="E242" s="53"/>
      <c r="F242" s="10"/>
      <c r="G242" s="150"/>
      <c r="H242" s="10"/>
      <c r="I242" s="10"/>
      <c r="J242" s="10"/>
      <c r="K242" s="10"/>
    </row>
    <row r="243" spans="2:11" ht="13.5">
      <c r="B243" s="10"/>
      <c r="C243" s="10"/>
      <c r="D243" s="53"/>
      <c r="E243" s="53"/>
      <c r="F243" s="10"/>
      <c r="G243" s="150"/>
      <c r="H243" s="10"/>
      <c r="I243" s="10"/>
      <c r="J243" s="10"/>
      <c r="K243" s="10"/>
    </row>
    <row r="244" spans="2:11" ht="13.5">
      <c r="B244" s="10"/>
      <c r="C244" s="10"/>
      <c r="D244" s="53"/>
      <c r="E244" s="53"/>
      <c r="F244" s="10"/>
      <c r="G244" s="150"/>
      <c r="H244" s="10"/>
      <c r="I244" s="10"/>
      <c r="J244" s="10"/>
      <c r="K244" s="10"/>
    </row>
    <row r="245" spans="2:11" ht="13.5">
      <c r="B245" s="10"/>
      <c r="C245" s="10"/>
      <c r="D245" s="53"/>
      <c r="E245" s="53"/>
      <c r="F245" s="10"/>
      <c r="G245" s="150"/>
      <c r="H245" s="10"/>
      <c r="I245" s="10"/>
      <c r="J245" s="10"/>
      <c r="K245" s="10"/>
    </row>
    <row r="246" spans="2:11" ht="13.5">
      <c r="B246" s="10"/>
      <c r="C246" s="10"/>
      <c r="D246" s="53"/>
      <c r="E246" s="53"/>
      <c r="F246" s="10"/>
      <c r="G246" s="150"/>
      <c r="H246" s="10"/>
      <c r="I246" s="10"/>
      <c r="J246" s="10"/>
      <c r="K246" s="10"/>
    </row>
    <row r="247" spans="2:11" ht="13.5">
      <c r="B247" s="10"/>
      <c r="C247" s="10"/>
      <c r="D247" s="53"/>
      <c r="E247" s="53"/>
      <c r="F247" s="10"/>
      <c r="G247" s="150"/>
      <c r="H247" s="10"/>
      <c r="I247" s="10"/>
      <c r="J247" s="10"/>
      <c r="K247" s="10"/>
    </row>
    <row r="248" spans="2:11" ht="13.5">
      <c r="B248" s="10"/>
      <c r="C248" s="10"/>
      <c r="D248" s="53"/>
      <c r="E248" s="53"/>
      <c r="F248" s="10"/>
      <c r="G248" s="150"/>
      <c r="H248" s="10"/>
      <c r="I248" s="10"/>
      <c r="J248" s="10"/>
      <c r="K248" s="10"/>
    </row>
    <row r="249" spans="2:11" ht="13.5">
      <c r="B249" s="10"/>
      <c r="C249" s="10"/>
      <c r="D249" s="53"/>
      <c r="E249" s="53"/>
      <c r="F249" s="10"/>
      <c r="G249" s="150"/>
      <c r="H249" s="10"/>
      <c r="I249" s="10"/>
      <c r="J249" s="10"/>
      <c r="K249" s="10"/>
    </row>
    <row r="250" spans="2:11" ht="13.5">
      <c r="B250" s="10"/>
      <c r="C250" s="10"/>
      <c r="D250" s="53"/>
      <c r="E250" s="53"/>
      <c r="F250" s="10"/>
      <c r="G250" s="150"/>
      <c r="H250" s="10"/>
      <c r="I250" s="10"/>
      <c r="J250" s="10"/>
      <c r="K250" s="10"/>
    </row>
    <row r="251" spans="2:11" ht="13.5">
      <c r="B251" s="10"/>
      <c r="C251" s="10"/>
      <c r="D251" s="53"/>
      <c r="E251" s="53"/>
      <c r="F251" s="10"/>
      <c r="G251" s="150"/>
      <c r="H251" s="10"/>
      <c r="I251" s="10"/>
      <c r="J251" s="10"/>
      <c r="K251" s="10"/>
    </row>
    <row r="252" spans="2:11" ht="13.5">
      <c r="B252" s="10"/>
      <c r="C252" s="10"/>
      <c r="D252" s="53"/>
      <c r="E252" s="53"/>
      <c r="F252" s="10"/>
      <c r="G252" s="150"/>
      <c r="H252" s="10"/>
      <c r="I252" s="10"/>
      <c r="J252" s="10"/>
      <c r="K252" s="10"/>
    </row>
    <row r="253" spans="2:11" ht="13.5">
      <c r="B253" s="10"/>
      <c r="C253" s="10"/>
      <c r="D253" s="53"/>
      <c r="E253" s="53"/>
      <c r="F253" s="10"/>
      <c r="G253" s="150"/>
      <c r="H253" s="10"/>
      <c r="I253" s="10"/>
      <c r="J253" s="10"/>
      <c r="K253" s="10"/>
    </row>
    <row r="254" spans="2:11" ht="13.5">
      <c r="B254" s="10"/>
      <c r="C254" s="10"/>
      <c r="D254" s="53"/>
      <c r="E254" s="53"/>
      <c r="F254" s="10"/>
      <c r="G254" s="150"/>
      <c r="H254" s="10"/>
      <c r="I254" s="10"/>
      <c r="J254" s="10"/>
      <c r="K254" s="10"/>
    </row>
    <row r="255" spans="2:11" ht="13.5">
      <c r="B255" s="10"/>
      <c r="C255" s="10"/>
      <c r="D255" s="53"/>
      <c r="E255" s="53"/>
      <c r="F255" s="10"/>
      <c r="G255" s="150"/>
      <c r="H255" s="10"/>
      <c r="I255" s="10"/>
      <c r="J255" s="10"/>
      <c r="K255" s="10"/>
    </row>
    <row r="256" spans="2:11" ht="13.5">
      <c r="B256" s="10"/>
      <c r="C256" s="10"/>
      <c r="D256" s="53"/>
      <c r="E256" s="53"/>
      <c r="F256" s="10"/>
      <c r="G256" s="150"/>
      <c r="H256" s="10"/>
      <c r="I256" s="10"/>
      <c r="J256" s="10"/>
      <c r="K256" s="10"/>
    </row>
    <row r="257" spans="2:11" ht="13.5">
      <c r="B257" s="10"/>
      <c r="C257" s="10"/>
      <c r="D257" s="53"/>
      <c r="E257" s="53"/>
      <c r="F257" s="10"/>
      <c r="G257" s="150"/>
      <c r="H257" s="10"/>
      <c r="I257" s="10"/>
      <c r="J257" s="10"/>
      <c r="K257" s="10"/>
    </row>
    <row r="258" spans="2:11" ht="13.5">
      <c r="B258" s="10"/>
      <c r="C258" s="10"/>
      <c r="D258" s="53"/>
      <c r="E258" s="53"/>
      <c r="F258" s="10"/>
      <c r="G258" s="150"/>
      <c r="H258" s="10"/>
      <c r="I258" s="10"/>
      <c r="J258" s="10"/>
      <c r="K258" s="10"/>
    </row>
    <row r="259" spans="2:11" ht="13.5">
      <c r="B259" s="10"/>
      <c r="C259" s="10"/>
      <c r="D259" s="53"/>
      <c r="E259" s="53"/>
      <c r="F259" s="10"/>
      <c r="G259" s="150"/>
      <c r="H259" s="10"/>
      <c r="I259" s="10"/>
      <c r="J259" s="10"/>
      <c r="K259" s="10"/>
    </row>
    <row r="260" spans="2:11" ht="13.5">
      <c r="B260" s="10"/>
      <c r="C260" s="10"/>
      <c r="D260" s="53"/>
      <c r="E260" s="53"/>
      <c r="F260" s="10"/>
      <c r="G260" s="150"/>
      <c r="H260" s="10"/>
      <c r="I260" s="10"/>
      <c r="J260" s="10"/>
      <c r="K260" s="10"/>
    </row>
    <row r="261" spans="2:11" ht="13.5">
      <c r="B261" s="10"/>
      <c r="C261" s="10"/>
      <c r="D261" s="53"/>
      <c r="E261" s="53"/>
      <c r="F261" s="10"/>
      <c r="G261" s="150"/>
      <c r="H261" s="10"/>
      <c r="I261" s="10"/>
      <c r="J261" s="10"/>
      <c r="K261" s="10"/>
    </row>
    <row r="262" spans="2:11" ht="13.5">
      <c r="B262" s="10"/>
      <c r="C262" s="10"/>
      <c r="D262" s="53"/>
      <c r="E262" s="53"/>
      <c r="F262" s="10"/>
      <c r="G262" s="150"/>
      <c r="H262" s="10"/>
      <c r="I262" s="10"/>
      <c r="J262" s="10"/>
      <c r="K262" s="10"/>
    </row>
    <row r="263" spans="2:11" ht="13.5">
      <c r="B263" s="10"/>
      <c r="C263" s="10"/>
      <c r="D263" s="53"/>
      <c r="E263" s="53"/>
      <c r="F263" s="10"/>
      <c r="G263" s="150"/>
      <c r="H263" s="10"/>
      <c r="I263" s="10"/>
      <c r="J263" s="10"/>
      <c r="K263" s="10"/>
    </row>
    <row r="264" spans="2:11" ht="13.5">
      <c r="B264" s="10"/>
      <c r="C264" s="10"/>
      <c r="D264" s="53"/>
      <c r="E264" s="53"/>
      <c r="F264" s="10"/>
      <c r="G264" s="150"/>
      <c r="H264" s="10"/>
      <c r="I264" s="10"/>
      <c r="J264" s="10"/>
      <c r="K264" s="10"/>
    </row>
    <row r="265" spans="2:11" ht="13.5">
      <c r="B265" s="10"/>
      <c r="C265" s="10"/>
      <c r="D265" s="53"/>
      <c r="E265" s="53"/>
      <c r="F265" s="10"/>
      <c r="G265" s="150"/>
      <c r="H265" s="10"/>
      <c r="I265" s="10"/>
      <c r="J265" s="10"/>
      <c r="K265" s="10"/>
    </row>
    <row r="266" spans="2:11" ht="13.5">
      <c r="B266" s="10"/>
      <c r="C266" s="10"/>
      <c r="D266" s="53"/>
      <c r="E266" s="53"/>
      <c r="F266" s="10"/>
      <c r="G266" s="150"/>
      <c r="H266" s="10"/>
      <c r="I266" s="10"/>
      <c r="J266" s="10"/>
      <c r="K266" s="10"/>
    </row>
    <row r="267" spans="2:11" ht="13.5">
      <c r="B267" s="10"/>
      <c r="C267" s="10"/>
      <c r="D267" s="53"/>
      <c r="E267" s="53"/>
      <c r="F267" s="10"/>
      <c r="G267" s="150"/>
      <c r="H267" s="10"/>
      <c r="I267" s="10"/>
      <c r="J267" s="10"/>
      <c r="K267" s="10"/>
    </row>
    <row r="268" spans="2:11" ht="13.5">
      <c r="B268" s="10"/>
      <c r="C268" s="10"/>
      <c r="D268" s="53"/>
      <c r="E268" s="53"/>
      <c r="F268" s="10"/>
      <c r="G268" s="150"/>
      <c r="H268" s="10"/>
      <c r="I268" s="10"/>
      <c r="J268" s="10"/>
      <c r="K268" s="10"/>
    </row>
    <row r="269" spans="2:11" ht="13.5">
      <c r="B269" s="10"/>
      <c r="C269" s="10"/>
      <c r="D269" s="53"/>
      <c r="E269" s="53"/>
      <c r="F269" s="10"/>
      <c r="G269" s="150"/>
      <c r="H269" s="10"/>
      <c r="I269" s="10"/>
      <c r="J269" s="10"/>
      <c r="K269" s="10"/>
    </row>
    <row r="270" spans="2:11" ht="13.5">
      <c r="B270" s="10"/>
      <c r="C270" s="10"/>
      <c r="D270" s="53"/>
      <c r="E270" s="53"/>
      <c r="F270" s="10"/>
      <c r="G270" s="150"/>
      <c r="H270" s="10"/>
      <c r="I270" s="10"/>
      <c r="J270" s="10"/>
      <c r="K270" s="10"/>
    </row>
    <row r="271" spans="2:11" ht="13.5">
      <c r="B271" s="10"/>
      <c r="C271" s="10"/>
      <c r="D271" s="53"/>
      <c r="E271" s="53"/>
      <c r="F271" s="10"/>
      <c r="G271" s="150"/>
      <c r="H271" s="10"/>
      <c r="I271" s="10"/>
      <c r="J271" s="10"/>
      <c r="K271" s="10"/>
    </row>
    <row r="272" spans="2:11" ht="13.5">
      <c r="B272" s="10"/>
      <c r="C272" s="10"/>
      <c r="D272" s="53"/>
      <c r="E272" s="53"/>
      <c r="F272" s="10"/>
      <c r="G272" s="150"/>
      <c r="H272" s="10"/>
      <c r="I272" s="10"/>
      <c r="J272" s="10"/>
      <c r="K272" s="10"/>
    </row>
    <row r="273" spans="2:11" ht="13.5">
      <c r="B273" s="10"/>
      <c r="C273" s="10"/>
      <c r="D273" s="53"/>
      <c r="E273" s="53"/>
      <c r="F273" s="10"/>
      <c r="G273" s="150"/>
      <c r="H273" s="10"/>
      <c r="I273" s="10"/>
      <c r="J273" s="10"/>
      <c r="K273" s="10"/>
    </row>
    <row r="274" spans="2:11" ht="13.5">
      <c r="B274" s="10"/>
      <c r="C274" s="10"/>
      <c r="D274" s="53"/>
      <c r="E274" s="53"/>
      <c r="F274" s="10"/>
      <c r="G274" s="150"/>
      <c r="H274" s="10"/>
      <c r="I274" s="10"/>
      <c r="J274" s="10"/>
      <c r="K274" s="10"/>
    </row>
    <row r="275" spans="2:11" ht="13.5">
      <c r="B275" s="10"/>
      <c r="C275" s="10"/>
      <c r="D275" s="53"/>
      <c r="E275" s="53"/>
      <c r="F275" s="10"/>
      <c r="G275" s="150"/>
      <c r="H275" s="10"/>
      <c r="I275" s="10"/>
      <c r="J275" s="10"/>
      <c r="K275" s="10"/>
    </row>
    <row r="276" spans="2:11" ht="13.5">
      <c r="B276" s="10"/>
      <c r="C276" s="10"/>
      <c r="D276" s="53"/>
      <c r="E276" s="53"/>
      <c r="F276" s="10"/>
      <c r="G276" s="150"/>
      <c r="H276" s="10"/>
      <c r="I276" s="10"/>
      <c r="J276" s="10"/>
      <c r="K276" s="10"/>
    </row>
    <row r="277" spans="2:11" ht="13.5">
      <c r="B277" s="10"/>
      <c r="C277" s="10"/>
      <c r="D277" s="53"/>
      <c r="E277" s="53"/>
      <c r="F277" s="10"/>
      <c r="G277" s="150"/>
      <c r="H277" s="10"/>
      <c r="I277" s="10"/>
      <c r="J277" s="10"/>
      <c r="K277" s="10"/>
    </row>
    <row r="278" spans="2:11" ht="13.5">
      <c r="B278" s="10"/>
      <c r="C278" s="10"/>
      <c r="D278" s="53"/>
      <c r="E278" s="53"/>
      <c r="F278" s="10"/>
      <c r="G278" s="150"/>
      <c r="H278" s="10"/>
      <c r="I278" s="10"/>
      <c r="J278" s="10"/>
      <c r="K278" s="10"/>
    </row>
    <row r="279" spans="2:11" ht="13.5">
      <c r="B279" s="10"/>
      <c r="C279" s="10"/>
      <c r="D279" s="53"/>
      <c r="E279" s="53"/>
      <c r="F279" s="10"/>
      <c r="G279" s="150"/>
      <c r="H279" s="10"/>
      <c r="I279" s="10"/>
      <c r="J279" s="10"/>
      <c r="K279" s="10"/>
    </row>
    <row r="280" spans="2:11" ht="13.5">
      <c r="B280" s="10"/>
      <c r="C280" s="10"/>
      <c r="D280" s="53"/>
      <c r="E280" s="53"/>
      <c r="F280" s="10"/>
      <c r="G280" s="150"/>
      <c r="H280" s="10"/>
      <c r="I280" s="10"/>
      <c r="J280" s="10"/>
      <c r="K280" s="10"/>
    </row>
    <row r="281" spans="2:11" ht="13.5">
      <c r="B281" s="10"/>
      <c r="C281" s="10"/>
      <c r="D281" s="53"/>
      <c r="E281" s="53"/>
      <c r="F281" s="10"/>
      <c r="G281" s="150"/>
      <c r="H281" s="10"/>
      <c r="I281" s="10"/>
      <c r="J281" s="10"/>
      <c r="K281" s="10"/>
    </row>
    <row r="282" spans="2:11" ht="13.5">
      <c r="B282" s="10"/>
      <c r="C282" s="10"/>
      <c r="D282" s="53"/>
      <c r="E282" s="53"/>
      <c r="F282" s="10"/>
      <c r="G282" s="150"/>
      <c r="H282" s="10"/>
      <c r="I282" s="10"/>
      <c r="J282" s="10"/>
      <c r="K282" s="10"/>
    </row>
    <row r="283" spans="2:11" ht="13.5">
      <c r="B283" s="10"/>
      <c r="C283" s="10"/>
      <c r="D283" s="53"/>
      <c r="E283" s="53"/>
      <c r="F283" s="10"/>
      <c r="G283" s="150"/>
      <c r="H283" s="10"/>
      <c r="I283" s="10"/>
      <c r="J283" s="10"/>
      <c r="K283" s="10"/>
    </row>
    <row r="284" spans="2:11" ht="13.5">
      <c r="B284" s="10"/>
      <c r="C284" s="10"/>
      <c r="D284" s="53"/>
      <c r="E284" s="53"/>
      <c r="F284" s="10"/>
      <c r="G284" s="150"/>
      <c r="H284" s="10"/>
      <c r="I284" s="10"/>
      <c r="J284" s="10"/>
      <c r="K284" s="10"/>
    </row>
    <row r="285" spans="2:11" ht="13.5">
      <c r="B285" s="10"/>
      <c r="C285" s="10"/>
      <c r="D285" s="53"/>
      <c r="E285" s="53"/>
      <c r="F285" s="10"/>
      <c r="G285" s="150"/>
      <c r="H285" s="10"/>
      <c r="I285" s="10"/>
      <c r="J285" s="10"/>
      <c r="K285" s="10"/>
    </row>
    <row r="286" spans="2:11" ht="13.5">
      <c r="B286" s="10"/>
      <c r="C286" s="10"/>
      <c r="D286" s="53"/>
      <c r="E286" s="53"/>
      <c r="F286" s="10"/>
      <c r="G286" s="150"/>
      <c r="H286" s="10"/>
      <c r="I286" s="10"/>
      <c r="J286" s="10"/>
      <c r="K286" s="10"/>
    </row>
    <row r="287" spans="2:11" ht="13.5">
      <c r="B287" s="10"/>
      <c r="C287" s="10"/>
      <c r="D287" s="53"/>
      <c r="E287" s="53"/>
      <c r="F287" s="10"/>
      <c r="G287" s="150"/>
      <c r="H287" s="10"/>
      <c r="I287" s="10"/>
      <c r="J287" s="10"/>
      <c r="K287" s="10"/>
    </row>
    <row r="288" spans="2:11" ht="13.5">
      <c r="B288" s="10"/>
      <c r="C288" s="10"/>
      <c r="D288" s="53"/>
      <c r="E288" s="53"/>
      <c r="F288" s="10"/>
      <c r="G288" s="150"/>
      <c r="H288" s="10"/>
      <c r="I288" s="10"/>
      <c r="J288" s="10"/>
      <c r="K288" s="10"/>
    </row>
    <row r="289" spans="2:11" ht="13.5">
      <c r="B289" s="10"/>
      <c r="C289" s="10"/>
      <c r="D289" s="53"/>
      <c r="E289" s="53"/>
      <c r="F289" s="10"/>
      <c r="G289" s="150"/>
      <c r="H289" s="10"/>
      <c r="I289" s="10"/>
      <c r="J289" s="10"/>
      <c r="K289" s="10"/>
    </row>
    <row r="290" spans="2:11" ht="13.5">
      <c r="B290" s="10"/>
      <c r="C290" s="10"/>
      <c r="D290" s="53"/>
      <c r="E290" s="53"/>
      <c r="F290" s="10"/>
      <c r="G290" s="150"/>
      <c r="H290" s="10"/>
      <c r="I290" s="10"/>
      <c r="J290" s="10"/>
      <c r="K290" s="10"/>
    </row>
    <row r="291" spans="2:11" ht="13.5">
      <c r="B291" s="10"/>
      <c r="C291" s="10"/>
      <c r="D291" s="53"/>
      <c r="E291" s="53"/>
      <c r="F291" s="10"/>
      <c r="G291" s="150"/>
      <c r="H291" s="10"/>
      <c r="I291" s="10"/>
      <c r="J291" s="10"/>
      <c r="K291" s="10"/>
    </row>
    <row r="292" spans="2:11" ht="13.5">
      <c r="B292" s="10"/>
      <c r="C292" s="10"/>
      <c r="D292" s="53"/>
      <c r="E292" s="53"/>
      <c r="F292" s="10"/>
      <c r="G292" s="150"/>
      <c r="H292" s="10"/>
      <c r="I292" s="10"/>
      <c r="J292" s="10"/>
      <c r="K292" s="10"/>
    </row>
    <row r="293" spans="2:11" ht="13.5">
      <c r="B293" s="10"/>
      <c r="C293" s="10"/>
      <c r="D293" s="53"/>
      <c r="E293" s="53"/>
      <c r="F293" s="10"/>
      <c r="G293" s="150"/>
      <c r="H293" s="10"/>
      <c r="I293" s="10"/>
      <c r="J293" s="10"/>
      <c r="K293" s="10"/>
    </row>
    <row r="294" spans="2:11" ht="13.5">
      <c r="B294" s="10"/>
      <c r="C294" s="10"/>
      <c r="D294" s="53"/>
      <c r="E294" s="53"/>
      <c r="F294" s="10"/>
      <c r="G294" s="150"/>
      <c r="H294" s="10"/>
      <c r="I294" s="10"/>
      <c r="J294" s="10"/>
      <c r="K294" s="10"/>
    </row>
    <row r="295" spans="2:11" ht="13.5">
      <c r="B295" s="10"/>
      <c r="C295" s="10"/>
      <c r="D295" s="53"/>
      <c r="E295" s="53"/>
      <c r="F295" s="10"/>
      <c r="G295" s="150"/>
      <c r="H295" s="10"/>
      <c r="I295" s="10"/>
      <c r="J295" s="10"/>
      <c r="K295" s="10"/>
    </row>
    <row r="296" spans="2:11" ht="13.5">
      <c r="B296" s="10"/>
      <c r="C296" s="10"/>
      <c r="D296" s="53"/>
      <c r="E296" s="53"/>
      <c r="F296" s="10"/>
      <c r="G296" s="150"/>
      <c r="H296" s="10"/>
      <c r="I296" s="10"/>
      <c r="J296" s="10"/>
      <c r="K296" s="10"/>
    </row>
    <row r="297" spans="2:11" ht="13.5">
      <c r="B297" s="10"/>
      <c r="C297" s="10"/>
      <c r="D297" s="53"/>
      <c r="E297" s="53"/>
      <c r="F297" s="10"/>
      <c r="G297" s="150"/>
      <c r="H297" s="10"/>
      <c r="I297" s="10"/>
      <c r="J297" s="10"/>
      <c r="K297" s="10"/>
    </row>
    <row r="298" spans="2:11" ht="13.5">
      <c r="B298" s="10"/>
      <c r="C298" s="10"/>
      <c r="D298" s="53"/>
      <c r="E298" s="53"/>
      <c r="F298" s="10"/>
      <c r="G298" s="150"/>
      <c r="H298" s="10"/>
      <c r="I298" s="10"/>
      <c r="J298" s="10"/>
      <c r="K298" s="10"/>
    </row>
    <row r="299" spans="2:11" ht="13.5">
      <c r="B299" s="10"/>
      <c r="C299" s="10"/>
      <c r="D299" s="53"/>
      <c r="E299" s="53"/>
      <c r="F299" s="10"/>
      <c r="G299" s="150"/>
      <c r="H299" s="10"/>
      <c r="I299" s="10"/>
      <c r="J299" s="10"/>
      <c r="K299" s="10"/>
    </row>
    <row r="300" spans="2:11" ht="13.5">
      <c r="B300" s="10"/>
      <c r="C300" s="10"/>
      <c r="D300" s="53"/>
      <c r="E300" s="53"/>
      <c r="F300" s="10"/>
      <c r="G300" s="150"/>
      <c r="H300" s="10"/>
      <c r="I300" s="10"/>
      <c r="J300" s="10"/>
      <c r="K300" s="10"/>
    </row>
    <row r="301" spans="2:11" ht="13.5">
      <c r="B301" s="10"/>
      <c r="C301" s="10"/>
      <c r="D301" s="53"/>
      <c r="E301" s="53"/>
      <c r="F301" s="10"/>
      <c r="G301" s="150"/>
      <c r="H301" s="10"/>
      <c r="I301" s="10"/>
      <c r="J301" s="10"/>
      <c r="K301" s="10"/>
    </row>
    <row r="302" spans="2:11" ht="13.5">
      <c r="B302" s="10"/>
      <c r="C302" s="10"/>
      <c r="D302" s="53"/>
      <c r="E302" s="53"/>
      <c r="F302" s="10"/>
      <c r="G302" s="150"/>
      <c r="H302" s="10"/>
      <c r="I302" s="10"/>
      <c r="J302" s="10"/>
      <c r="K302" s="10"/>
    </row>
    <row r="303" spans="2:11" ht="13.5">
      <c r="B303" s="10"/>
      <c r="C303" s="10"/>
      <c r="D303" s="53"/>
      <c r="E303" s="53"/>
      <c r="F303" s="10"/>
      <c r="G303" s="150"/>
      <c r="H303" s="10"/>
      <c r="I303" s="10"/>
      <c r="J303" s="10"/>
      <c r="K303" s="10"/>
    </row>
    <row r="304" spans="2:11" ht="13.5">
      <c r="B304" s="10"/>
      <c r="C304" s="10"/>
      <c r="D304" s="53"/>
      <c r="E304" s="53"/>
      <c r="F304" s="10"/>
      <c r="G304" s="150"/>
      <c r="H304" s="10"/>
      <c r="I304" s="10"/>
      <c r="J304" s="10"/>
      <c r="K304" s="10"/>
    </row>
    <row r="305" spans="2:11" ht="13.5">
      <c r="B305" s="10"/>
      <c r="C305" s="10"/>
      <c r="D305" s="53"/>
      <c r="E305" s="53"/>
      <c r="F305" s="10"/>
      <c r="G305" s="150"/>
      <c r="H305" s="10"/>
      <c r="I305" s="10"/>
      <c r="J305" s="10"/>
      <c r="K305" s="10"/>
    </row>
    <row r="306" spans="2:11" ht="13.5">
      <c r="B306" s="10"/>
      <c r="C306" s="10"/>
      <c r="D306" s="53"/>
      <c r="E306" s="53"/>
      <c r="F306" s="10"/>
      <c r="G306" s="150"/>
      <c r="H306" s="10"/>
      <c r="I306" s="10"/>
      <c r="J306" s="10"/>
      <c r="K306" s="10"/>
    </row>
    <row r="307" spans="2:11" ht="13.5">
      <c r="B307" s="10"/>
      <c r="C307" s="10"/>
      <c r="D307" s="53"/>
      <c r="E307" s="53"/>
      <c r="F307" s="10"/>
      <c r="G307" s="150"/>
      <c r="H307" s="10"/>
      <c r="I307" s="10"/>
      <c r="J307" s="10"/>
      <c r="K307" s="10"/>
    </row>
    <row r="308" spans="2:11" ht="13.5">
      <c r="B308" s="10"/>
      <c r="C308" s="10"/>
      <c r="D308" s="53"/>
      <c r="E308" s="53"/>
      <c r="F308" s="10"/>
      <c r="G308" s="150"/>
      <c r="H308" s="10"/>
      <c r="I308" s="10"/>
      <c r="J308" s="10"/>
      <c r="K308" s="10"/>
    </row>
    <row r="309" spans="2:11" ht="13.5">
      <c r="B309" s="10"/>
      <c r="C309" s="10"/>
      <c r="D309" s="53"/>
      <c r="E309" s="53"/>
      <c r="F309" s="10"/>
      <c r="G309" s="150"/>
      <c r="H309" s="10"/>
      <c r="I309" s="10"/>
      <c r="J309" s="10"/>
      <c r="K309" s="10"/>
    </row>
    <row r="310" spans="2:11" ht="13.5">
      <c r="B310" s="10"/>
      <c r="C310" s="10"/>
      <c r="D310" s="53"/>
      <c r="E310" s="53"/>
      <c r="F310" s="10"/>
      <c r="G310" s="150"/>
      <c r="H310" s="10"/>
      <c r="I310" s="10"/>
      <c r="J310" s="10"/>
      <c r="K310" s="10"/>
    </row>
    <row r="311" spans="2:11" ht="13.5">
      <c r="B311" s="10"/>
      <c r="C311" s="10"/>
      <c r="D311" s="53"/>
      <c r="E311" s="53"/>
      <c r="F311" s="10"/>
      <c r="G311" s="150"/>
      <c r="H311" s="10"/>
      <c r="I311" s="10"/>
      <c r="J311" s="10"/>
      <c r="K311" s="10"/>
    </row>
    <row r="312" spans="2:11" ht="13.5">
      <c r="B312" s="10"/>
      <c r="C312" s="10"/>
      <c r="D312" s="53"/>
      <c r="E312" s="53"/>
      <c r="F312" s="10"/>
      <c r="G312" s="150"/>
      <c r="H312" s="10"/>
      <c r="I312" s="10"/>
      <c r="J312" s="10"/>
      <c r="K312" s="10"/>
    </row>
    <row r="313" spans="2:11" ht="13.5">
      <c r="B313" s="10"/>
      <c r="C313" s="10"/>
      <c r="D313" s="53"/>
      <c r="E313" s="53"/>
      <c r="F313" s="10"/>
      <c r="G313" s="150"/>
      <c r="H313" s="10"/>
      <c r="I313" s="10"/>
      <c r="J313" s="10"/>
      <c r="K313" s="10"/>
    </row>
    <row r="314" spans="2:11" ht="13.5">
      <c r="B314" s="10"/>
      <c r="C314" s="10"/>
      <c r="D314" s="53"/>
      <c r="E314" s="53"/>
      <c r="F314" s="10"/>
      <c r="G314" s="150"/>
      <c r="H314" s="10"/>
      <c r="I314" s="10"/>
      <c r="J314" s="10"/>
      <c r="K314" s="10"/>
    </row>
    <row r="315" spans="2:11" ht="13.5">
      <c r="B315" s="10"/>
      <c r="C315" s="10"/>
      <c r="D315" s="53"/>
      <c r="E315" s="53"/>
      <c r="F315" s="10"/>
      <c r="G315" s="150"/>
      <c r="H315" s="10"/>
      <c r="I315" s="10"/>
      <c r="J315" s="10"/>
      <c r="K315" s="10"/>
    </row>
    <row r="316" spans="2:11" ht="13.5">
      <c r="B316" s="10"/>
      <c r="C316" s="10"/>
      <c r="D316" s="53"/>
      <c r="E316" s="53"/>
      <c r="F316" s="10"/>
      <c r="G316" s="150"/>
      <c r="H316" s="10"/>
      <c r="I316" s="10"/>
      <c r="J316" s="10"/>
      <c r="K316" s="10"/>
    </row>
    <row r="317" spans="2:11" ht="13.5">
      <c r="B317" s="10"/>
      <c r="C317" s="10"/>
      <c r="D317" s="53"/>
      <c r="E317" s="53"/>
      <c r="F317" s="10"/>
      <c r="G317" s="150"/>
      <c r="H317" s="10"/>
      <c r="I317" s="10"/>
      <c r="J317" s="10"/>
      <c r="K317" s="10"/>
    </row>
    <row r="318" spans="2:11" ht="13.5">
      <c r="B318" s="10"/>
      <c r="C318" s="10"/>
      <c r="D318" s="53"/>
      <c r="E318" s="53"/>
      <c r="F318" s="10"/>
      <c r="G318" s="150"/>
      <c r="H318" s="10"/>
      <c r="I318" s="10"/>
      <c r="J318" s="10"/>
      <c r="K318" s="10"/>
    </row>
    <row r="319" spans="2:11" ht="13.5">
      <c r="B319" s="10"/>
      <c r="C319" s="10"/>
      <c r="D319" s="53"/>
      <c r="E319" s="53"/>
      <c r="F319" s="10"/>
      <c r="G319" s="150"/>
      <c r="H319" s="10"/>
      <c r="I319" s="10"/>
      <c r="J319" s="10"/>
      <c r="K319" s="10"/>
    </row>
    <row r="320" spans="2:11" ht="13.5">
      <c r="B320" s="10"/>
      <c r="C320" s="10"/>
      <c r="D320" s="53"/>
      <c r="E320" s="53"/>
      <c r="F320" s="10"/>
      <c r="G320" s="150"/>
      <c r="H320" s="10"/>
      <c r="I320" s="10"/>
      <c r="J320" s="10"/>
      <c r="K320" s="10"/>
    </row>
    <row r="321" spans="2:11" ht="13.5">
      <c r="B321" s="10"/>
      <c r="C321" s="10"/>
      <c r="D321" s="53"/>
      <c r="E321" s="53"/>
      <c r="F321" s="10"/>
      <c r="G321" s="150"/>
      <c r="H321" s="10"/>
      <c r="I321" s="10"/>
      <c r="J321" s="10"/>
      <c r="K321" s="10"/>
    </row>
    <row r="322" spans="2:11" ht="13.5">
      <c r="B322" s="10"/>
      <c r="C322" s="10"/>
      <c r="D322" s="53"/>
      <c r="E322" s="53"/>
      <c r="F322" s="10"/>
      <c r="G322" s="150"/>
      <c r="H322" s="10"/>
      <c r="I322" s="10"/>
      <c r="J322" s="10"/>
      <c r="K322" s="10"/>
    </row>
    <row r="323" spans="2:11" ht="13.5">
      <c r="B323" s="10"/>
      <c r="C323" s="10"/>
      <c r="D323" s="53"/>
      <c r="E323" s="53"/>
      <c r="F323" s="10"/>
      <c r="G323" s="150"/>
      <c r="H323" s="10"/>
      <c r="I323" s="10"/>
      <c r="J323" s="10"/>
      <c r="K323" s="10"/>
    </row>
    <row r="324" spans="2:11" ht="13.5">
      <c r="B324" s="10"/>
      <c r="C324" s="10"/>
      <c r="D324" s="53"/>
      <c r="E324" s="53"/>
      <c r="F324" s="10"/>
      <c r="G324" s="150"/>
      <c r="H324" s="10"/>
      <c r="I324" s="10"/>
      <c r="J324" s="10"/>
      <c r="K324" s="10"/>
    </row>
    <row r="325" spans="2:11" ht="13.5">
      <c r="B325" s="10"/>
      <c r="C325" s="10"/>
      <c r="D325" s="53"/>
      <c r="E325" s="53"/>
      <c r="F325" s="10"/>
      <c r="G325" s="150"/>
      <c r="H325" s="10"/>
      <c r="I325" s="10"/>
      <c r="J325" s="10"/>
      <c r="K325" s="10"/>
    </row>
    <row r="326" spans="2:11" ht="13.5">
      <c r="B326" s="10"/>
      <c r="C326" s="10"/>
      <c r="D326" s="53"/>
      <c r="E326" s="53"/>
      <c r="F326" s="10"/>
      <c r="G326" s="150"/>
      <c r="H326" s="10"/>
      <c r="I326" s="10"/>
      <c r="J326" s="10"/>
      <c r="K326" s="10"/>
    </row>
    <row r="327" spans="2:11" ht="13.5">
      <c r="B327" s="10"/>
      <c r="C327" s="10"/>
      <c r="D327" s="53"/>
      <c r="E327" s="53"/>
      <c r="F327" s="10"/>
      <c r="G327" s="150"/>
      <c r="H327" s="10"/>
      <c r="I327" s="10"/>
      <c r="J327" s="10"/>
      <c r="K327" s="10"/>
    </row>
    <row r="328" spans="2:11" ht="13.5">
      <c r="B328" s="10"/>
      <c r="C328" s="10"/>
      <c r="D328" s="53"/>
      <c r="E328" s="53"/>
      <c r="F328" s="10"/>
      <c r="G328" s="150"/>
      <c r="H328" s="10"/>
      <c r="I328" s="10"/>
      <c r="J328" s="10"/>
      <c r="K328" s="10"/>
    </row>
    <row r="329" spans="2:11" ht="13.5">
      <c r="B329" s="10"/>
      <c r="C329" s="10"/>
      <c r="D329" s="53"/>
      <c r="E329" s="53"/>
      <c r="F329" s="10"/>
      <c r="G329" s="150"/>
      <c r="H329" s="10"/>
      <c r="I329" s="10"/>
      <c r="J329" s="10"/>
      <c r="K329" s="10"/>
    </row>
    <row r="330" spans="2:11" ht="13.5">
      <c r="B330" s="10"/>
      <c r="C330" s="10"/>
      <c r="D330" s="53"/>
      <c r="E330" s="53"/>
      <c r="F330" s="10"/>
      <c r="G330" s="150"/>
      <c r="H330" s="10"/>
      <c r="I330" s="10"/>
      <c r="J330" s="10"/>
      <c r="K330" s="10"/>
    </row>
    <row r="331" spans="2:11" ht="13.5">
      <c r="B331" s="10"/>
      <c r="C331" s="10"/>
      <c r="D331" s="53"/>
      <c r="E331" s="53"/>
      <c r="F331" s="10"/>
      <c r="G331" s="150"/>
      <c r="H331" s="10"/>
      <c r="I331" s="10"/>
      <c r="J331" s="10"/>
      <c r="K331" s="10"/>
    </row>
    <row r="332" spans="2:11" ht="13.5">
      <c r="B332" s="10"/>
      <c r="C332" s="10"/>
      <c r="D332" s="53"/>
      <c r="E332" s="53"/>
      <c r="F332" s="10"/>
      <c r="G332" s="150"/>
      <c r="H332" s="10"/>
      <c r="I332" s="10"/>
      <c r="J332" s="10"/>
      <c r="K332" s="10"/>
    </row>
    <row r="333" spans="2:11" ht="13.5">
      <c r="B333" s="10"/>
      <c r="C333" s="10"/>
      <c r="D333" s="53"/>
      <c r="E333" s="53"/>
      <c r="F333" s="10"/>
      <c r="G333" s="150"/>
      <c r="H333" s="10"/>
      <c r="I333" s="10"/>
      <c r="J333" s="10"/>
      <c r="K333" s="10"/>
    </row>
    <row r="334" spans="2:11" ht="13.5">
      <c r="B334" s="10"/>
      <c r="C334" s="10"/>
      <c r="D334" s="53"/>
      <c r="E334" s="53"/>
      <c r="F334" s="10"/>
      <c r="G334" s="150"/>
      <c r="H334" s="10"/>
      <c r="I334" s="10"/>
      <c r="J334" s="10"/>
      <c r="K334" s="10"/>
    </row>
    <row r="335" spans="2:11" ht="13.5">
      <c r="B335" s="10"/>
      <c r="C335" s="10"/>
      <c r="D335" s="53"/>
      <c r="E335" s="53"/>
      <c r="F335" s="10"/>
      <c r="G335" s="150"/>
      <c r="H335" s="10"/>
      <c r="I335" s="10"/>
      <c r="J335" s="10"/>
      <c r="K335" s="10"/>
    </row>
    <row r="336" spans="2:11" ht="13.5">
      <c r="B336" s="10"/>
      <c r="C336" s="10"/>
      <c r="D336" s="53"/>
      <c r="E336" s="53"/>
      <c r="F336" s="10"/>
      <c r="G336" s="150"/>
      <c r="H336" s="10"/>
      <c r="I336" s="10"/>
      <c r="J336" s="10"/>
      <c r="K336" s="10"/>
    </row>
    <row r="337" spans="2:11" ht="13.5">
      <c r="B337" s="10"/>
      <c r="C337" s="10"/>
      <c r="D337" s="53"/>
      <c r="E337" s="53"/>
      <c r="F337" s="10"/>
      <c r="G337" s="150"/>
      <c r="H337" s="10"/>
      <c r="I337" s="10"/>
      <c r="J337" s="10"/>
      <c r="K337" s="10"/>
    </row>
    <row r="338" spans="2:11" ht="13.5">
      <c r="B338" s="10"/>
      <c r="C338" s="10"/>
      <c r="D338" s="53"/>
      <c r="E338" s="53"/>
      <c r="F338" s="10"/>
      <c r="G338" s="150"/>
      <c r="H338" s="10"/>
      <c r="I338" s="10"/>
      <c r="J338" s="10"/>
      <c r="K338" s="10"/>
    </row>
    <row r="339" spans="2:11" ht="13.5">
      <c r="B339" s="10"/>
      <c r="C339" s="10"/>
      <c r="D339" s="53"/>
      <c r="E339" s="53"/>
      <c r="F339" s="10"/>
      <c r="G339" s="150"/>
      <c r="H339" s="10"/>
      <c r="I339" s="10"/>
      <c r="J339" s="10"/>
      <c r="K339" s="10"/>
    </row>
    <row r="340" spans="2:11" ht="13.5">
      <c r="B340" s="10"/>
      <c r="C340" s="10"/>
      <c r="D340" s="53"/>
      <c r="E340" s="53"/>
      <c r="F340" s="10"/>
      <c r="G340" s="150"/>
      <c r="H340" s="10"/>
      <c r="I340" s="10"/>
      <c r="J340" s="10"/>
      <c r="K340" s="10"/>
    </row>
    <row r="341" spans="2:11" ht="13.5">
      <c r="B341" s="10"/>
      <c r="C341" s="10"/>
      <c r="D341" s="53"/>
      <c r="E341" s="53"/>
      <c r="F341" s="10"/>
      <c r="G341" s="150"/>
      <c r="H341" s="10"/>
      <c r="I341" s="10"/>
      <c r="J341" s="10"/>
      <c r="K341" s="10"/>
    </row>
    <row r="342" spans="2:11" ht="13.5">
      <c r="B342" s="10"/>
      <c r="C342" s="10"/>
      <c r="D342" s="53"/>
      <c r="E342" s="53"/>
      <c r="F342" s="10"/>
      <c r="G342" s="150"/>
      <c r="H342" s="10"/>
      <c r="I342" s="10"/>
      <c r="J342" s="10"/>
      <c r="K342" s="10"/>
    </row>
    <row r="343" spans="2:11" ht="13.5">
      <c r="B343" s="10"/>
      <c r="C343" s="10"/>
      <c r="D343" s="53"/>
      <c r="E343" s="53"/>
      <c r="F343" s="10"/>
      <c r="G343" s="150"/>
      <c r="H343" s="10"/>
      <c r="I343" s="10"/>
      <c r="J343" s="10"/>
      <c r="K343" s="10"/>
    </row>
    <row r="344" spans="2:11" ht="13.5">
      <c r="B344" s="10"/>
      <c r="C344" s="10"/>
      <c r="D344" s="53"/>
      <c r="E344" s="53"/>
      <c r="F344" s="10"/>
      <c r="G344" s="150"/>
      <c r="H344" s="10"/>
      <c r="I344" s="10"/>
      <c r="J344" s="10"/>
      <c r="K344" s="10"/>
    </row>
    <row r="345" spans="2:11" ht="13.5">
      <c r="B345" s="10"/>
      <c r="C345" s="10"/>
      <c r="D345" s="53"/>
      <c r="E345" s="53"/>
      <c r="F345" s="10"/>
      <c r="G345" s="150"/>
      <c r="H345" s="10"/>
      <c r="I345" s="10"/>
      <c r="J345" s="10"/>
      <c r="K345" s="10"/>
    </row>
    <row r="346" spans="2:11" ht="13.5">
      <c r="B346" s="10"/>
      <c r="C346" s="10"/>
      <c r="D346" s="53"/>
      <c r="E346" s="53"/>
      <c r="F346" s="10"/>
      <c r="G346" s="150"/>
      <c r="H346" s="10"/>
      <c r="I346" s="10"/>
      <c r="J346" s="10"/>
      <c r="K346" s="10"/>
    </row>
    <row r="347" spans="2:11" ht="13.5">
      <c r="B347" s="10"/>
      <c r="C347" s="10"/>
      <c r="D347" s="53"/>
      <c r="E347" s="53"/>
      <c r="F347" s="10"/>
      <c r="G347" s="150"/>
      <c r="H347" s="10"/>
      <c r="I347" s="10"/>
      <c r="J347" s="10"/>
      <c r="K347" s="10"/>
    </row>
    <row r="348" spans="2:11" ht="13.5">
      <c r="B348" s="10"/>
      <c r="C348" s="10"/>
      <c r="D348" s="53"/>
      <c r="E348" s="53"/>
      <c r="F348" s="10"/>
      <c r="G348" s="150"/>
      <c r="H348" s="10"/>
      <c r="I348" s="10"/>
      <c r="J348" s="10"/>
      <c r="K348" s="10"/>
    </row>
    <row r="349" spans="2:11" ht="13.5">
      <c r="B349" s="10"/>
      <c r="C349" s="10"/>
      <c r="D349" s="53"/>
      <c r="E349" s="53"/>
      <c r="F349" s="10"/>
      <c r="G349" s="150"/>
      <c r="H349" s="10"/>
      <c r="I349" s="10"/>
      <c r="J349" s="10"/>
      <c r="K349" s="10"/>
    </row>
    <row r="350" spans="2:11" ht="13.5">
      <c r="B350" s="10"/>
      <c r="C350" s="10"/>
      <c r="D350" s="53"/>
      <c r="E350" s="53"/>
      <c r="F350" s="10"/>
      <c r="G350" s="150"/>
      <c r="H350" s="10"/>
      <c r="I350" s="10"/>
      <c r="J350" s="10"/>
      <c r="K350" s="10"/>
    </row>
    <row r="351" spans="2:11" ht="13.5">
      <c r="B351" s="10"/>
      <c r="C351" s="10"/>
      <c r="D351" s="53"/>
      <c r="E351" s="53"/>
      <c r="F351" s="10"/>
      <c r="G351" s="150"/>
      <c r="H351" s="10"/>
      <c r="I351" s="10"/>
      <c r="J351" s="10"/>
      <c r="K351" s="10"/>
    </row>
    <row r="352" spans="2:11" ht="13.5">
      <c r="B352" s="10"/>
      <c r="C352" s="10"/>
      <c r="D352" s="53"/>
      <c r="E352" s="53"/>
      <c r="F352" s="10"/>
      <c r="G352" s="150"/>
      <c r="H352" s="10"/>
      <c r="I352" s="10"/>
      <c r="J352" s="10"/>
      <c r="K352" s="10"/>
    </row>
    <row r="353" spans="2:11" ht="13.5">
      <c r="B353" s="10"/>
      <c r="C353" s="10"/>
      <c r="D353" s="53"/>
      <c r="E353" s="53"/>
      <c r="F353" s="10"/>
      <c r="G353" s="150"/>
      <c r="H353" s="10"/>
      <c r="I353" s="10"/>
      <c r="J353" s="10"/>
      <c r="K353" s="10"/>
    </row>
    <row r="354" spans="2:11" ht="13.5">
      <c r="B354" s="10"/>
      <c r="C354" s="10"/>
      <c r="D354" s="53"/>
      <c r="E354" s="53"/>
      <c r="F354" s="10"/>
      <c r="G354" s="150"/>
      <c r="H354" s="10"/>
      <c r="I354" s="10"/>
      <c r="J354" s="10"/>
      <c r="K354" s="10"/>
    </row>
    <row r="355" spans="2:11" ht="13.5">
      <c r="B355" s="10"/>
      <c r="C355" s="10"/>
      <c r="D355" s="53"/>
      <c r="E355" s="53"/>
      <c r="F355" s="10"/>
      <c r="G355" s="150"/>
      <c r="H355" s="10"/>
      <c r="I355" s="10"/>
      <c r="J355" s="10"/>
      <c r="K355" s="10"/>
    </row>
    <row r="356" spans="2:11" ht="13.5">
      <c r="B356" s="10"/>
      <c r="C356" s="10"/>
      <c r="D356" s="53"/>
      <c r="E356" s="53"/>
      <c r="F356" s="10"/>
      <c r="G356" s="150"/>
      <c r="H356" s="10"/>
      <c r="I356" s="10"/>
      <c r="J356" s="10"/>
      <c r="K356" s="10"/>
    </row>
    <row r="357" spans="2:11" ht="13.5">
      <c r="B357" s="10"/>
      <c r="C357" s="10"/>
      <c r="D357" s="53"/>
      <c r="E357" s="53"/>
      <c r="F357" s="10"/>
      <c r="G357" s="150"/>
      <c r="H357" s="10"/>
      <c r="I357" s="10"/>
      <c r="J357" s="10"/>
      <c r="K357" s="10"/>
    </row>
    <row r="358" spans="2:11" ht="13.5">
      <c r="B358" s="10"/>
      <c r="C358" s="10"/>
      <c r="D358" s="53"/>
      <c r="E358" s="53"/>
      <c r="F358" s="10"/>
      <c r="G358" s="150"/>
      <c r="H358" s="10"/>
      <c r="I358" s="10"/>
      <c r="J358" s="10"/>
      <c r="K358" s="10"/>
    </row>
    <row r="359" spans="2:11" ht="13.5">
      <c r="B359" s="10"/>
      <c r="C359" s="10"/>
      <c r="D359" s="53"/>
      <c r="E359" s="53"/>
      <c r="F359" s="10"/>
      <c r="G359" s="150"/>
      <c r="H359" s="10"/>
      <c r="I359" s="10"/>
      <c r="J359" s="10"/>
      <c r="K359" s="10"/>
    </row>
    <row r="360" spans="2:11" ht="13.5">
      <c r="B360" s="10"/>
      <c r="C360" s="10"/>
      <c r="D360" s="53"/>
      <c r="E360" s="53"/>
      <c r="F360" s="10"/>
      <c r="G360" s="150"/>
      <c r="H360" s="10"/>
      <c r="I360" s="10"/>
      <c r="J360" s="10"/>
      <c r="K360" s="10"/>
    </row>
    <row r="361" spans="2:11" ht="13.5">
      <c r="B361" s="10"/>
      <c r="C361" s="10"/>
      <c r="D361" s="53"/>
      <c r="E361" s="53"/>
      <c r="F361" s="10"/>
      <c r="G361" s="150"/>
      <c r="H361" s="10"/>
      <c r="I361" s="10"/>
      <c r="J361" s="10"/>
      <c r="K361" s="10"/>
    </row>
    <row r="362" spans="2:11" ht="13.5">
      <c r="B362" s="10"/>
      <c r="C362" s="10"/>
      <c r="D362" s="53"/>
      <c r="E362" s="53"/>
      <c r="F362" s="10"/>
      <c r="G362" s="150"/>
      <c r="H362" s="10"/>
      <c r="I362" s="10"/>
      <c r="J362" s="10"/>
      <c r="K362" s="10"/>
    </row>
    <row r="363" spans="2:11" ht="13.5">
      <c r="B363" s="10"/>
      <c r="C363" s="10"/>
      <c r="D363" s="53"/>
      <c r="E363" s="53"/>
      <c r="F363" s="10"/>
      <c r="G363" s="150"/>
      <c r="H363" s="10"/>
      <c r="I363" s="10"/>
      <c r="J363" s="10"/>
      <c r="K363" s="10"/>
    </row>
    <row r="364" spans="2:11" ht="13.5">
      <c r="B364" s="10"/>
      <c r="C364" s="10"/>
      <c r="D364" s="53"/>
      <c r="E364" s="53"/>
      <c r="F364" s="10"/>
      <c r="G364" s="150"/>
      <c r="H364" s="10"/>
      <c r="I364" s="10"/>
      <c r="J364" s="10"/>
      <c r="K364" s="10"/>
    </row>
    <row r="365" spans="2:11" ht="13.5">
      <c r="B365" s="10"/>
      <c r="C365" s="10"/>
      <c r="D365" s="53"/>
      <c r="E365" s="53"/>
      <c r="F365" s="10"/>
      <c r="G365" s="150"/>
      <c r="H365" s="10"/>
      <c r="I365" s="10"/>
      <c r="J365" s="10"/>
      <c r="K365" s="10"/>
    </row>
    <row r="366" spans="2:11" ht="13.5">
      <c r="B366" s="10"/>
      <c r="C366" s="10"/>
      <c r="D366" s="53"/>
      <c r="E366" s="53"/>
      <c r="F366" s="10"/>
      <c r="G366" s="150"/>
      <c r="H366" s="10"/>
      <c r="I366" s="10"/>
      <c r="J366" s="10"/>
      <c r="K366" s="10"/>
    </row>
    <row r="367" spans="2:11" ht="13.5">
      <c r="B367" s="10"/>
      <c r="C367" s="10"/>
      <c r="D367" s="53"/>
      <c r="E367" s="53"/>
      <c r="F367" s="10"/>
      <c r="G367" s="150"/>
      <c r="H367" s="10"/>
      <c r="I367" s="10"/>
      <c r="J367" s="10"/>
      <c r="K367" s="10"/>
    </row>
    <row r="368" spans="2:11" ht="13.5">
      <c r="B368" s="10"/>
      <c r="C368" s="10"/>
      <c r="D368" s="53"/>
      <c r="E368" s="53"/>
      <c r="F368" s="10"/>
      <c r="G368" s="150"/>
      <c r="H368" s="10"/>
      <c r="I368" s="10"/>
      <c r="J368" s="10"/>
      <c r="K368" s="10"/>
    </row>
    <row r="369" spans="2:11" ht="13.5">
      <c r="B369" s="10"/>
      <c r="C369" s="10"/>
      <c r="D369" s="53"/>
      <c r="E369" s="53"/>
      <c r="F369" s="10"/>
      <c r="G369" s="150"/>
      <c r="H369" s="10"/>
      <c r="I369" s="10"/>
      <c r="J369" s="10"/>
      <c r="K369" s="10"/>
    </row>
    <row r="370" spans="2:11" ht="13.5">
      <c r="B370" s="10"/>
      <c r="C370" s="10"/>
      <c r="D370" s="53"/>
      <c r="E370" s="53"/>
      <c r="F370" s="10"/>
      <c r="G370" s="150"/>
      <c r="H370" s="10"/>
      <c r="I370" s="10"/>
      <c r="J370" s="10"/>
      <c r="K370" s="10"/>
    </row>
    <row r="371" spans="2:11" ht="13.5">
      <c r="B371" s="10"/>
      <c r="C371" s="10"/>
      <c r="D371" s="53"/>
      <c r="E371" s="53"/>
      <c r="F371" s="10"/>
      <c r="G371" s="150"/>
      <c r="H371" s="10"/>
      <c r="I371" s="10"/>
      <c r="J371" s="10"/>
      <c r="K371" s="10"/>
    </row>
    <row r="372" spans="2:11" ht="13.5">
      <c r="B372" s="10"/>
      <c r="C372" s="10"/>
      <c r="D372" s="53"/>
      <c r="E372" s="53"/>
      <c r="F372" s="10"/>
      <c r="G372" s="150"/>
      <c r="H372" s="10"/>
      <c r="I372" s="10"/>
      <c r="J372" s="10"/>
      <c r="K372" s="10"/>
    </row>
    <row r="373" spans="2:11" ht="13.5">
      <c r="B373" s="10"/>
      <c r="C373" s="10"/>
      <c r="D373" s="53"/>
      <c r="E373" s="53"/>
      <c r="F373" s="10"/>
      <c r="G373" s="150"/>
      <c r="H373" s="10"/>
      <c r="I373" s="10"/>
      <c r="J373" s="10"/>
      <c r="K373" s="10"/>
    </row>
    <row r="374" spans="2:11" ht="13.5">
      <c r="B374" s="10"/>
      <c r="C374" s="10"/>
      <c r="D374" s="53"/>
      <c r="E374" s="53"/>
      <c r="F374" s="10"/>
      <c r="G374" s="150"/>
      <c r="H374" s="10"/>
      <c r="I374" s="10"/>
      <c r="J374" s="10"/>
      <c r="K374" s="10"/>
    </row>
    <row r="375" spans="2:11" ht="13.5">
      <c r="B375" s="10"/>
      <c r="C375" s="10"/>
      <c r="D375" s="53"/>
      <c r="E375" s="53"/>
      <c r="F375" s="10"/>
      <c r="G375" s="150"/>
      <c r="H375" s="10"/>
      <c r="I375" s="10"/>
      <c r="J375" s="10"/>
      <c r="K375" s="10"/>
    </row>
    <row r="376" spans="2:11" ht="13.5">
      <c r="B376" s="10"/>
      <c r="C376" s="10"/>
      <c r="D376" s="53"/>
      <c r="E376" s="53"/>
      <c r="F376" s="10"/>
      <c r="G376" s="150"/>
      <c r="H376" s="10"/>
      <c r="I376" s="10"/>
      <c r="J376" s="10"/>
      <c r="K376" s="10"/>
    </row>
    <row r="377" spans="2:11" ht="13.5">
      <c r="B377" s="10"/>
      <c r="C377" s="10"/>
      <c r="D377" s="53"/>
      <c r="E377" s="53"/>
      <c r="F377" s="10"/>
      <c r="G377" s="150"/>
      <c r="H377" s="10"/>
      <c r="I377" s="10"/>
      <c r="J377" s="10"/>
      <c r="K377" s="10"/>
    </row>
    <row r="378" spans="2:11" ht="13.5">
      <c r="B378" s="10"/>
      <c r="C378" s="10"/>
      <c r="D378" s="53"/>
      <c r="E378" s="53"/>
      <c r="F378" s="10"/>
      <c r="G378" s="150"/>
      <c r="H378" s="10"/>
      <c r="I378" s="10"/>
      <c r="J378" s="10"/>
      <c r="K378" s="10"/>
    </row>
    <row r="379" spans="2:11" ht="13.5">
      <c r="B379" s="10"/>
      <c r="C379" s="10"/>
      <c r="D379" s="53"/>
      <c r="E379" s="53"/>
      <c r="F379" s="10"/>
      <c r="G379" s="150"/>
      <c r="H379" s="10"/>
      <c r="I379" s="10"/>
      <c r="J379" s="10"/>
      <c r="K379" s="10"/>
    </row>
    <row r="380" spans="2:11" ht="13.5">
      <c r="B380" s="10"/>
      <c r="C380" s="10"/>
      <c r="D380" s="53"/>
      <c r="E380" s="53"/>
      <c r="F380" s="10"/>
      <c r="G380" s="150"/>
      <c r="H380" s="10"/>
      <c r="I380" s="10"/>
      <c r="J380" s="10"/>
      <c r="K380" s="10"/>
    </row>
    <row r="381" spans="2:11" ht="13.5">
      <c r="B381" s="10"/>
      <c r="C381" s="10"/>
      <c r="D381" s="53"/>
      <c r="E381" s="53"/>
      <c r="F381" s="10"/>
      <c r="G381" s="150"/>
      <c r="H381" s="10"/>
      <c r="I381" s="10"/>
      <c r="J381" s="10"/>
      <c r="K381" s="10"/>
    </row>
    <row r="382" spans="2:11" ht="13.5">
      <c r="B382" s="10"/>
      <c r="C382" s="10"/>
      <c r="D382" s="53"/>
      <c r="E382" s="53"/>
      <c r="F382" s="10"/>
      <c r="G382" s="150"/>
      <c r="H382" s="10"/>
      <c r="I382" s="10"/>
      <c r="J382" s="10"/>
      <c r="K382" s="10"/>
    </row>
  </sheetData>
  <sheetProtection/>
  <mergeCells count="68">
    <mergeCell ref="M10:N10"/>
    <mergeCell ref="P57:P58"/>
    <mergeCell ref="B63:C63"/>
    <mergeCell ref="E63:F63"/>
    <mergeCell ref="M25:M30"/>
    <mergeCell ref="I27:J27"/>
    <mergeCell ref="M57:M58"/>
    <mergeCell ref="N57:N58"/>
    <mergeCell ref="O57:O58"/>
    <mergeCell ref="I50:J50"/>
    <mergeCell ref="Q57:Q58"/>
    <mergeCell ref="R57:R58"/>
    <mergeCell ref="E64:F64"/>
    <mergeCell ref="B57:D57"/>
    <mergeCell ref="E57:F57"/>
    <mergeCell ref="B58:C58"/>
    <mergeCell ref="B62:D62"/>
    <mergeCell ref="E62:F62"/>
    <mergeCell ref="I57:J57"/>
    <mergeCell ref="N25:N26"/>
    <mergeCell ref="N27:N28"/>
    <mergeCell ref="N29:N30"/>
    <mergeCell ref="M32:M37"/>
    <mergeCell ref="N32:N33"/>
    <mergeCell ref="N34:N35"/>
    <mergeCell ref="N36:N37"/>
    <mergeCell ref="B37:C37"/>
    <mergeCell ref="B52:C52"/>
    <mergeCell ref="B53:C53"/>
    <mergeCell ref="B29:C29"/>
    <mergeCell ref="B50:C50"/>
    <mergeCell ref="B46:C46"/>
    <mergeCell ref="B44:C44"/>
    <mergeCell ref="B35:C35"/>
    <mergeCell ref="B51:C51"/>
    <mergeCell ref="B48:C48"/>
    <mergeCell ref="B49:C49"/>
    <mergeCell ref="M49:M50"/>
    <mergeCell ref="M44:O44"/>
    <mergeCell ref="M45:M46"/>
    <mergeCell ref="B21:C21"/>
    <mergeCell ref="B23:C23"/>
    <mergeCell ref="B43:C43"/>
    <mergeCell ref="B28:C28"/>
    <mergeCell ref="B24:C24"/>
    <mergeCell ref="B25:C25"/>
    <mergeCell ref="B31:C31"/>
    <mergeCell ref="B34:C34"/>
    <mergeCell ref="B32:C32"/>
    <mergeCell ref="B39:C39"/>
    <mergeCell ref="B18:C18"/>
    <mergeCell ref="B19:C19"/>
    <mergeCell ref="B13:C13"/>
    <mergeCell ref="I17:J17"/>
    <mergeCell ref="B16:C16"/>
    <mergeCell ref="I13:J13"/>
    <mergeCell ref="B14:C14"/>
    <mergeCell ref="B17:C17"/>
    <mergeCell ref="Q46:R47"/>
    <mergeCell ref="M47:M48"/>
    <mergeCell ref="D11:H11"/>
    <mergeCell ref="M12:O14"/>
    <mergeCell ref="M16:M17"/>
    <mergeCell ref="I33:J33"/>
    <mergeCell ref="I22:J22"/>
    <mergeCell ref="M39:N39"/>
    <mergeCell ref="I46:J46"/>
    <mergeCell ref="I42:J42"/>
  </mergeCells>
  <conditionalFormatting sqref="P39:P40 M40:O42 J28:J31">
    <cfRule type="cellIs" priority="1" dxfId="0" operator="equal" stopIfTrue="1">
      <formula>$D$32</formula>
    </cfRule>
  </conditionalFormatting>
  <conditionalFormatting sqref="M38 J23:J25">
    <cfRule type="cellIs" priority="2" dxfId="0" operator="equal" stopIfTrue="1">
      <formula>$D$28</formula>
    </cfRule>
  </conditionalFormatting>
  <conditionalFormatting sqref="M16 J14:J15">
    <cfRule type="cellIs" priority="3" dxfId="0" operator="equal" stopIfTrue="1">
      <formula>$D$13</formula>
    </cfRule>
  </conditionalFormatting>
  <conditionalFormatting sqref="N15">
    <cfRule type="cellIs" priority="4" dxfId="0" operator="equal" stopIfTrue="1">
      <formula>$D$34</formula>
    </cfRule>
  </conditionalFormatting>
  <conditionalFormatting sqref="J18:J20">
    <cfRule type="cellIs" priority="5" dxfId="0" operator="equal" stopIfTrue="1">
      <formula>$D$24</formula>
    </cfRule>
  </conditionalFormatting>
  <conditionalFormatting sqref="C59">
    <cfRule type="expression" priority="6" dxfId="0" stopIfTrue="1">
      <formula>$G$59&gt;0</formula>
    </cfRule>
  </conditionalFormatting>
  <conditionalFormatting sqref="C60">
    <cfRule type="expression" priority="7" dxfId="0" stopIfTrue="1">
      <formula>$G$60&gt;0</formula>
    </cfRule>
  </conditionalFormatting>
  <conditionalFormatting sqref="J35">
    <cfRule type="expression" priority="8" dxfId="0" stopIfTrue="1">
      <formula>$D$28=25</formula>
    </cfRule>
  </conditionalFormatting>
  <conditionalFormatting sqref="J36">
    <cfRule type="expression" priority="9" dxfId="0" stopIfTrue="1">
      <formula>$D$28=50</formula>
    </cfRule>
  </conditionalFormatting>
  <conditionalFormatting sqref="J37">
    <cfRule type="expression" priority="10" dxfId="0" stopIfTrue="1">
      <formula>$D$28=75</formula>
    </cfRule>
  </conditionalFormatting>
  <conditionalFormatting sqref="J43:J44">
    <cfRule type="cellIs" priority="11" dxfId="0" operator="equal" stopIfTrue="1">
      <formula>$D$44</formula>
    </cfRule>
  </conditionalFormatting>
  <printOptions horizontalCentered="1"/>
  <pageMargins left="0.3937007874015748" right="0.3937007874015748" top="0.7874015748031497" bottom="0.7874015748031497" header="0.3937007874015748" footer="0.3937007874015748"/>
  <pageSetup fitToHeight="1" fitToWidth="1" horizontalDpi="600" verticalDpi="600" orientation="portrait" paperSize="9" scale="7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6"/>
  <sheetViews>
    <sheetView zoomScalePageLayoutView="0" workbookViewId="0" topLeftCell="A1">
      <selection activeCell="A8" sqref="A8"/>
    </sheetView>
  </sheetViews>
  <sheetFormatPr defaultColWidth="11.421875" defaultRowHeight="12.75"/>
  <cols>
    <col min="1" max="1" width="80.140625" style="3" customWidth="1"/>
  </cols>
  <sheetData>
    <row r="1" s="1" customFormat="1" ht="12.75">
      <c r="A1" s="4"/>
    </row>
    <row r="2" s="1" customFormat="1" ht="12.75">
      <c r="A2" s="4"/>
    </row>
    <row r="3" s="1" customFormat="1" ht="12.75">
      <c r="A3" s="4"/>
    </row>
    <row r="4" s="1" customFormat="1" ht="12.75">
      <c r="A4" s="4"/>
    </row>
    <row r="5" s="1" customFormat="1" ht="12.75">
      <c r="A5" s="4"/>
    </row>
    <row r="6" s="1" customFormat="1" ht="12.75">
      <c r="A6" s="4"/>
    </row>
    <row r="7" s="1" customFormat="1" ht="12.75">
      <c r="A7" s="4"/>
    </row>
    <row r="8" spans="1:20" ht="12.75">
      <c r="A8" s="5" t="s">
        <v>120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ht="12.75">
      <c r="A9" s="4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ht="12.75">
      <c r="A10" s="4" t="s">
        <v>121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0" ht="12.75">
      <c r="A11" s="4" t="s">
        <v>143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 ht="12.75">
      <c r="A12" s="4" t="s">
        <v>126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 ht="28.5" customHeight="1">
      <c r="A13" s="4" t="s">
        <v>127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ht="28.5" customHeight="1">
      <c r="A14" s="4" t="s">
        <v>128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 ht="28.5" customHeight="1">
      <c r="A15" s="4" t="s">
        <v>129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ht="28.5" customHeight="1">
      <c r="A16" s="4" t="s">
        <v>130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ht="42.75" customHeight="1">
      <c r="A17" s="4" t="s">
        <v>131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1:20" ht="28.5" customHeight="1">
      <c r="A18" s="4" t="s">
        <v>132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1:20" ht="28.5" customHeight="1">
      <c r="A19" s="4" t="s">
        <v>133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1:20" ht="12.75">
      <c r="A20" s="4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1:20" ht="12.75">
      <c r="A21" s="4" t="s">
        <v>122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1:20" ht="12.75">
      <c r="A22" s="4" t="s">
        <v>141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0" ht="28.5" customHeight="1">
      <c r="A23" s="4" t="s">
        <v>134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1:20" ht="12.75">
      <c r="A24" s="4" t="s">
        <v>142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</row>
    <row r="25" spans="1:20" ht="12.75">
      <c r="A25" s="4" t="s">
        <v>135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0" ht="12.75">
      <c r="A26" s="4" t="s">
        <v>136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 ht="12.75">
      <c r="A27" s="6" t="s">
        <v>144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 ht="12.75">
      <c r="A28" s="4" t="s">
        <v>137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 ht="12.75">
      <c r="A29" s="4" t="s">
        <v>138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1:20" ht="12.75">
      <c r="A30" s="4" t="s">
        <v>140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1:20" ht="28.5" customHeight="1">
      <c r="A31" s="4" t="s">
        <v>139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</row>
    <row r="32" spans="1:20" ht="28.5" customHeight="1">
      <c r="A32" s="4" t="s">
        <v>123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</row>
    <row r="33" spans="1:20" ht="12.75">
      <c r="A33" s="4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</row>
    <row r="34" spans="1:20" ht="12.75">
      <c r="A34" s="2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</row>
    <row r="35" spans="1:20" ht="12.75">
      <c r="A35" s="2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</row>
    <row r="36" spans="1:20" ht="12.75">
      <c r="A36" s="2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</row>
  </sheetData>
  <sheetProtection/>
  <printOptions horizontalCentered="1"/>
  <pageMargins left="0.3937007874015748" right="0.3937007874015748" top="0.984251968503937" bottom="0.984251968503937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Ninguna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Tania</dc:creator>
  <cp:keywords/>
  <dc:description/>
  <cp:lastModifiedBy>LM</cp:lastModifiedBy>
  <cp:lastPrinted>2008-09-11T07:51:56Z</cp:lastPrinted>
  <dcterms:created xsi:type="dcterms:W3CDTF">2006-04-10T08:55:06Z</dcterms:created>
  <dcterms:modified xsi:type="dcterms:W3CDTF">2014-06-27T08:01:42Z</dcterms:modified>
  <cp:category/>
  <cp:version/>
  <cp:contentType/>
  <cp:contentStatus/>
</cp:coreProperties>
</file>