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592" windowHeight="8448" activeTab="0"/>
  </bookViews>
  <sheets>
    <sheet name="Opción 02" sheetId="1" r:id="rId1"/>
    <sheet name="Hipótesis" sheetId="2" r:id="rId2"/>
    <sheet name="Ayuda" sheetId="3" r:id="rId3"/>
  </sheets>
  <externalReferences>
    <externalReference r:id="rId6"/>
  </externalReferences>
  <definedNames>
    <definedName name="_xlnm.Print_Area" localSheetId="1">'Hipótesis'!$A$1:$P$82</definedName>
    <definedName name="_xlnm.Print_Area" localSheetId="0">'Opción 02'!$A$1:$M$69</definedName>
  </definedNames>
  <calcPr fullCalcOnLoad="1"/>
</workbook>
</file>

<file path=xl/sharedStrings.xml><?xml version="1.0" encoding="utf-8"?>
<sst xmlns="http://schemas.openxmlformats.org/spreadsheetml/2006/main" count="337" uniqueCount="238">
  <si>
    <t>Tractor 120 CV – 2+2RM estándar</t>
  </si>
  <si>
    <t>Cef.</t>
  </si>
  <si>
    <t>(h/ha)</t>
  </si>
  <si>
    <t>Coste</t>
  </si>
  <si>
    <t>(€/h)</t>
  </si>
  <si>
    <t>(€/ha)</t>
  </si>
  <si>
    <t>Nº</t>
  </si>
  <si>
    <t>Coste Ma+Tr</t>
  </si>
  <si>
    <t>Laboreo primario</t>
  </si>
  <si>
    <t>Arado de vertedera/disco</t>
  </si>
  <si>
    <t>Arado chisel – Cincel – Cultivador pesado</t>
  </si>
  <si>
    <t>Subsolador – Descompactador</t>
  </si>
  <si>
    <t>Rotocultivador – Rotocultor</t>
  </si>
  <si>
    <t>Laboreo secundario</t>
  </si>
  <si>
    <t>Grada de discos</t>
  </si>
  <si>
    <t>Cultivador de púas o brazos</t>
  </si>
  <si>
    <t>Vibrocultivador</t>
  </si>
  <si>
    <t>Siembra - plantación</t>
  </si>
  <si>
    <t>Sembradora chorrillo + SD</t>
  </si>
  <si>
    <t>Sembradora monograno</t>
  </si>
  <si>
    <t>Sembradora hortícolas</t>
  </si>
  <si>
    <t>Plantadora patatas</t>
  </si>
  <si>
    <t>Fertilización</t>
  </si>
  <si>
    <t>Cuba para distribución purín</t>
  </si>
  <si>
    <t>Protección de cultivos</t>
  </si>
  <si>
    <t>Recolección – Máq. Accionadas Tr.</t>
  </si>
  <si>
    <t>Empacadora clásica</t>
  </si>
  <si>
    <t>Recolección – Máq. Autoprop.</t>
  </si>
  <si>
    <t>3,0 m - 0,18</t>
  </si>
  <si>
    <t>2,50 m</t>
  </si>
  <si>
    <t>Total</t>
  </si>
  <si>
    <t>4 c - 14"</t>
  </si>
  <si>
    <t>16 m</t>
  </si>
  <si>
    <t>5 t</t>
  </si>
  <si>
    <t>5 m3</t>
  </si>
  <si>
    <t>Abonadora suspendida</t>
  </si>
  <si>
    <t>Pulverizador barras suspendido</t>
  </si>
  <si>
    <t>Picadora de paja</t>
  </si>
  <si>
    <t>Pulverizadores de barras arrastrado</t>
  </si>
  <si>
    <t>€</t>
  </si>
  <si>
    <t>(h)</t>
  </si>
  <si>
    <t>Tamaño apero</t>
  </si>
  <si>
    <t>Utiliz. apero (ha/año)</t>
  </si>
  <si>
    <t>real</t>
  </si>
  <si>
    <t>alta</t>
  </si>
  <si>
    <t>baja</t>
  </si>
  <si>
    <t>Total 1</t>
  </si>
  <si>
    <t>Total 2</t>
  </si>
  <si>
    <t>ha/año</t>
  </si>
  <si>
    <t>Utilización tractor</t>
  </si>
  <si>
    <t>(1000 h/año)</t>
  </si>
  <si>
    <t>(500 h/año)</t>
  </si>
  <si>
    <t>h</t>
  </si>
  <si>
    <t>Resumen cultivo (  /ha)</t>
  </si>
  <si>
    <t>Remolque esparcidor estiércol</t>
  </si>
  <si>
    <t>ref.(*)</t>
  </si>
  <si>
    <t>Marcar las operaciones deseadas y el número de veces en las que se</t>
  </si>
  <si>
    <t>realizará la labor, junto con el número de hectáreas del cultivo</t>
  </si>
  <si>
    <t>Cosechadora de patatas</t>
  </si>
  <si>
    <t>Descoronadora-arrancadora remolacha</t>
  </si>
  <si>
    <t>Cargadora de remolacha</t>
  </si>
  <si>
    <t>Cosechadora de granos (maíz)</t>
  </si>
  <si>
    <t>Cosechadora de remolacha</t>
  </si>
  <si>
    <t>2 líneas</t>
  </si>
  <si>
    <t xml:space="preserve">(*) Superfice utilizada como referencia para el cálculo de los costes correspondientes al apero. </t>
  </si>
  <si>
    <t xml:space="preserve">     Si el apero se utiliza un número de hectáreas inferior a lo largo del año, los costes de operación serán más elevados.</t>
  </si>
  <si>
    <t>3 c - 16"</t>
  </si>
  <si>
    <t>Potencia</t>
  </si>
  <si>
    <t>CV</t>
  </si>
  <si>
    <t>3000 €/cu.</t>
  </si>
  <si>
    <t>Referencia</t>
  </si>
  <si>
    <t>precio</t>
  </si>
  <si>
    <t>32 cm</t>
  </si>
  <si>
    <t>25 cm</t>
  </si>
  <si>
    <t>1,42 m</t>
  </si>
  <si>
    <t>1,22 m</t>
  </si>
  <si>
    <t>anch.</t>
  </si>
  <si>
    <t>2500 €/m</t>
  </si>
  <si>
    <t>18 cm</t>
  </si>
  <si>
    <t>2,70 m</t>
  </si>
  <si>
    <t>4,5 m - 0,15</t>
  </si>
  <si>
    <t>4,50 m</t>
  </si>
  <si>
    <t>45 cm</t>
  </si>
  <si>
    <t>30 cm</t>
  </si>
  <si>
    <t>15 cm</t>
  </si>
  <si>
    <t>100 h/año</t>
  </si>
  <si>
    <t>5,00 m</t>
  </si>
  <si>
    <t>Grada accionada</t>
  </si>
  <si>
    <t>10 cm</t>
  </si>
  <si>
    <t>5,0 m</t>
  </si>
  <si>
    <t>500 €/m</t>
  </si>
  <si>
    <t>300 kg/m</t>
  </si>
  <si>
    <t>Dimensiones</t>
  </si>
  <si>
    <t>Top.</t>
  </si>
  <si>
    <t>Coste máquina</t>
  </si>
  <si>
    <t>Utilización</t>
  </si>
  <si>
    <t>Tract.+máquina</t>
  </si>
  <si>
    <t>4 p - 0,67 m</t>
  </si>
  <si>
    <t>3,0 m - 0,15</t>
  </si>
  <si>
    <t>3,00 m</t>
  </si>
  <si>
    <t>4,5 m - 0,10</t>
  </si>
  <si>
    <t>3,0 m</t>
  </si>
  <si>
    <t>6 c - 0,50 m</t>
  </si>
  <si>
    <t>6 c - 0,75 m</t>
  </si>
  <si>
    <t>remolacha</t>
  </si>
  <si>
    <t>maíz</t>
  </si>
  <si>
    <t>4 c - 0,30 m</t>
  </si>
  <si>
    <t>1,20 m</t>
  </si>
  <si>
    <t>4 c - 0,80 m</t>
  </si>
  <si>
    <t>3,20 m</t>
  </si>
  <si>
    <t>16,0 m</t>
  </si>
  <si>
    <t>1 disco</t>
  </si>
  <si>
    <t>800 L</t>
  </si>
  <si>
    <t>2 discos</t>
  </si>
  <si>
    <t>1400 L</t>
  </si>
  <si>
    <t>24,0 m</t>
  </si>
  <si>
    <t>4,00 m</t>
  </si>
  <si>
    <t>7,00 m</t>
  </si>
  <si>
    <t>Atomizador suspendido</t>
  </si>
  <si>
    <t>Atomizador arrastrado</t>
  </si>
  <si>
    <t>Espolvoreador viña</t>
  </si>
  <si>
    <t>prof./otra</t>
  </si>
  <si>
    <t>1200 L</t>
  </si>
  <si>
    <t>24 m</t>
  </si>
  <si>
    <t>3000 L</t>
  </si>
  <si>
    <t>20000 m3/h</t>
  </si>
  <si>
    <t>600 L</t>
  </si>
  <si>
    <t>Tr.-90 CV</t>
  </si>
  <si>
    <t>Tr.-70 CV</t>
  </si>
  <si>
    <t>2000 L</t>
  </si>
  <si>
    <t>Tr.-90CV</t>
  </si>
  <si>
    <t>45000 m3/h</t>
  </si>
  <si>
    <t>500 L</t>
  </si>
  <si>
    <t>Tr.-50 CV</t>
  </si>
  <si>
    <t>Segadora-acondicionadora</t>
  </si>
  <si>
    <t>Rastrillo hilerador-acondicionador</t>
  </si>
  <si>
    <t>Remolque autocargador</t>
  </si>
  <si>
    <t>Rotoempacadora-encintadora</t>
  </si>
  <si>
    <t>Rotoempacadora (c. fija y variable)</t>
  </si>
  <si>
    <t>Macroempacadora</t>
  </si>
  <si>
    <t>Arrancadora de remolacha</t>
  </si>
  <si>
    <t>Picadora-cargadora forraje</t>
  </si>
  <si>
    <t>Vendimiadora</t>
  </si>
  <si>
    <t>Cosechadora tomate</t>
  </si>
  <si>
    <t>discos</t>
  </si>
  <si>
    <t>bota</t>
  </si>
  <si>
    <t>acond,</t>
  </si>
  <si>
    <t>8,00 m</t>
  </si>
  <si>
    <t>molinetete v.</t>
  </si>
  <si>
    <t>tdf</t>
  </si>
  <si>
    <t>pesada</t>
  </si>
  <si>
    <t>10 t/h</t>
  </si>
  <si>
    <t>fij-var</t>
  </si>
  <si>
    <t>Tr.-150 CV</t>
  </si>
  <si>
    <t>6,00 m</t>
  </si>
  <si>
    <t>Tr- 150 CV</t>
  </si>
  <si>
    <t>35 m3</t>
  </si>
  <si>
    <t>7 km/h</t>
  </si>
  <si>
    <t>1,80 m</t>
  </si>
  <si>
    <t>4 km/h</t>
  </si>
  <si>
    <t>12 t/h</t>
  </si>
  <si>
    <t>6 km/h</t>
  </si>
  <si>
    <t>1,60 m</t>
  </si>
  <si>
    <t>5 km/h</t>
  </si>
  <si>
    <t>Descoronadora remolacha</t>
  </si>
  <si>
    <t>Cosechadora forraje</t>
  </si>
  <si>
    <t>Coste total</t>
  </si>
  <si>
    <t>Sembradora chorrillo</t>
  </si>
  <si>
    <t>Cosechadora de granos (grande)</t>
  </si>
  <si>
    <t>Cosechadora de granos (pequeña)</t>
  </si>
  <si>
    <t>190 kW</t>
  </si>
  <si>
    <t>3,5 t/ha</t>
  </si>
  <si>
    <t>800 €/kW</t>
  </si>
  <si>
    <t>900 €/kW</t>
  </si>
  <si>
    <t>240 kW</t>
  </si>
  <si>
    <t>10 t/ha</t>
  </si>
  <si>
    <t>6 m/3,5 t/ha</t>
  </si>
  <si>
    <t>7 m/5,0 t/ha</t>
  </si>
  <si>
    <t>6 m/10 t/ha</t>
  </si>
  <si>
    <t>230 kW</t>
  </si>
  <si>
    <t>5,0 t/ha</t>
  </si>
  <si>
    <t>3 m/40 t/ha</t>
  </si>
  <si>
    <t>lineas 3 m</t>
  </si>
  <si>
    <t>1200 €/kW</t>
  </si>
  <si>
    <t>100 kW</t>
  </si>
  <si>
    <t>2,5 km/h</t>
  </si>
  <si>
    <t>90 kW</t>
  </si>
  <si>
    <t>1,50 m</t>
  </si>
  <si>
    <t>1,75 km/h</t>
  </si>
  <si>
    <t>maiz</t>
  </si>
  <si>
    <t>1000 h</t>
  </si>
  <si>
    <t>maíz 40 t/ha</t>
  </si>
  <si>
    <t>500 h</t>
  </si>
  <si>
    <t>400 h</t>
  </si>
  <si>
    <t>6 lin/20 m3</t>
  </si>
  <si>
    <t>5.0 km/h</t>
  </si>
  <si>
    <t>310 kW</t>
  </si>
  <si>
    <t>6 lineas</t>
  </si>
  <si>
    <t>6 líneas</t>
  </si>
  <si>
    <t>6 l/ sin tolva</t>
  </si>
  <si>
    <t>(€)</t>
  </si>
  <si>
    <t>Superficie cultivo (ha)</t>
  </si>
  <si>
    <t>20 t/h-150 CV</t>
  </si>
  <si>
    <t>10 t/h-150 CV</t>
  </si>
  <si>
    <t>6 l-150 CV</t>
  </si>
  <si>
    <t>6 l+t -150 CV</t>
  </si>
  <si>
    <t>Rodillo</t>
  </si>
  <si>
    <t>Total (€/año)</t>
  </si>
  <si>
    <t>Abonadora tolva grande</t>
  </si>
  <si>
    <t xml:space="preserve">       No incluye los costes derivados de las operaciones de transporte,</t>
  </si>
  <si>
    <t xml:space="preserve">       ni mano de obra</t>
  </si>
  <si>
    <t>Coste tractor</t>
  </si>
  <si>
    <t>€/h</t>
  </si>
  <si>
    <t>Opción 02 - Cultivos de verano (maíz, remolacha, patata...)</t>
  </si>
  <si>
    <t>Tractor (carga media)</t>
  </si>
  <si>
    <r>
      <t>Hipótesis de cálculo</t>
    </r>
    <r>
      <rPr>
        <b/>
        <sz val="9"/>
        <color indexed="10"/>
        <rFont val="Arial"/>
        <family val="2"/>
      </rPr>
      <t xml:space="preserve"> (año 2014)</t>
    </r>
  </si>
  <si>
    <t>Tasa de interés del 5%</t>
  </si>
  <si>
    <t>3150 €/cu.</t>
  </si>
  <si>
    <t>2600 €/m</t>
  </si>
  <si>
    <t>3.00 m</t>
  </si>
  <si>
    <t>1980 €/m</t>
  </si>
  <si>
    <t>2475 €/m</t>
  </si>
  <si>
    <t>2750 €/m</t>
  </si>
  <si>
    <t>2200 €/m</t>
  </si>
  <si>
    <t>3300 €/m</t>
  </si>
  <si>
    <t>10000 €/m</t>
  </si>
  <si>
    <t>3300 €/cu.</t>
  </si>
  <si>
    <t>6000 €/kL</t>
  </si>
  <si>
    <t>1750 €/t</t>
  </si>
  <si>
    <t>2000 €/m3</t>
  </si>
  <si>
    <t>450 €/m</t>
  </si>
  <si>
    <t>5500 €/kL</t>
  </si>
  <si>
    <t>3300 €/kL</t>
  </si>
  <si>
    <t>4400 €/m</t>
  </si>
  <si>
    <t>1000 €/m</t>
  </si>
  <si>
    <t>20-30000 €</t>
  </si>
  <si>
    <t>1250 €/kW</t>
  </si>
  <si>
    <t>1500 €/kW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</si>
</sst>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00"/>
  </numFmts>
  <fonts count="62">
    <font>
      <sz val="10"/>
      <name val="Arial"/>
      <family val="0"/>
    </font>
    <font>
      <b/>
      <sz val="8"/>
      <name val="Arial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6"/>
      <name val="Arial"/>
      <family val="0"/>
    </font>
    <font>
      <b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48"/>
      <name val="Arial"/>
      <family val="2"/>
    </font>
    <font>
      <sz val="5"/>
      <name val="Arial"/>
      <family val="0"/>
    </font>
    <font>
      <sz val="6"/>
      <color indexed="9"/>
      <name val="Arial"/>
      <family val="0"/>
    </font>
    <font>
      <b/>
      <sz val="9"/>
      <color indexed="12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12"/>
      <name val="Arial"/>
      <family val="2"/>
    </font>
    <font>
      <sz val="8"/>
      <color indexed="44"/>
      <name val="Arial"/>
      <family val="2"/>
    </font>
    <font>
      <b/>
      <sz val="10"/>
      <color indexed="10"/>
      <name val="Arial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sz val="8"/>
      <color indexed="10"/>
      <name val="Arial"/>
      <family val="0"/>
    </font>
    <font>
      <sz val="6"/>
      <color indexed="42"/>
      <name val="Arial"/>
      <family val="0"/>
    </font>
    <font>
      <sz val="5"/>
      <color indexed="42"/>
      <name val="Arial"/>
      <family val="0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vertical="top" wrapText="1"/>
    </xf>
    <xf numFmtId="0" fontId="4" fillId="37" borderId="10" xfId="0" applyFont="1" applyFill="1" applyBorder="1" applyAlignment="1">
      <alignment vertical="top" wrapText="1"/>
    </xf>
    <xf numFmtId="0" fontId="4" fillId="38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39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168" fontId="2" fillId="0" borderId="17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4" fillId="4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6" fontId="4" fillId="0" borderId="10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8" fontId="3" fillId="0" borderId="30" xfId="0" applyNumberFormat="1" applyFont="1" applyBorder="1" applyAlignment="1">
      <alignment horizontal="center" vertical="top" wrapText="1"/>
    </xf>
    <xf numFmtId="168" fontId="3" fillId="0" borderId="31" xfId="0" applyNumberFormat="1" applyFont="1" applyBorder="1" applyAlignment="1">
      <alignment horizontal="center" vertical="top" wrapText="1"/>
    </xf>
    <xf numFmtId="0" fontId="4" fillId="0" borderId="32" xfId="0" applyFont="1" applyBorder="1" applyAlignment="1">
      <alignment horizontal="right" vertical="top" wrapText="1"/>
    </xf>
    <xf numFmtId="0" fontId="4" fillId="41" borderId="10" xfId="0" applyFont="1" applyFill="1" applyBorder="1" applyAlignment="1">
      <alignment vertical="top" wrapText="1"/>
    </xf>
    <xf numFmtId="0" fontId="17" fillId="42" borderId="10" xfId="0" applyFont="1" applyFill="1" applyBorder="1" applyAlignment="1">
      <alignment vertical="top" wrapText="1"/>
    </xf>
    <xf numFmtId="0" fontId="4" fillId="43" borderId="10" xfId="0" applyFont="1" applyFill="1" applyBorder="1" applyAlignment="1">
      <alignment vertical="top" wrapText="1"/>
    </xf>
    <xf numFmtId="0" fontId="4" fillId="43" borderId="20" xfId="0" applyFont="1" applyFill="1" applyBorder="1" applyAlignment="1">
      <alignment vertical="top" wrapText="1"/>
    </xf>
    <xf numFmtId="0" fontId="0" fillId="43" borderId="10" xfId="0" applyFill="1" applyBorder="1" applyAlignment="1">
      <alignment/>
    </xf>
    <xf numFmtId="0" fontId="4" fillId="42" borderId="10" xfId="0" applyFont="1" applyFill="1" applyBorder="1" applyAlignment="1">
      <alignment vertical="top" wrapText="1"/>
    </xf>
    <xf numFmtId="0" fontId="17" fillId="43" borderId="10" xfId="0" applyFont="1" applyFill="1" applyBorder="1" applyAlignment="1">
      <alignment vertical="top" wrapText="1"/>
    </xf>
    <xf numFmtId="0" fontId="1" fillId="0" borderId="21" xfId="0" applyFont="1" applyBorder="1" applyAlignment="1">
      <alignment horizontal="center"/>
    </xf>
    <xf numFmtId="0" fontId="1" fillId="0" borderId="32" xfId="0" applyFont="1" applyFill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2" fontId="4" fillId="0" borderId="22" xfId="0" applyNumberFormat="1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16" fillId="0" borderId="14" xfId="0" applyNumberFormat="1" applyFont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center" vertical="top" wrapText="1"/>
    </xf>
    <xf numFmtId="2" fontId="16" fillId="0" borderId="15" xfId="0" applyNumberFormat="1" applyFont="1" applyBorder="1" applyAlignment="1">
      <alignment horizontal="center" vertical="top" wrapText="1"/>
    </xf>
    <xf numFmtId="2" fontId="16" fillId="0" borderId="37" xfId="0" applyNumberFormat="1" applyFont="1" applyBorder="1" applyAlignment="1">
      <alignment horizontal="center" vertical="top" wrapText="1"/>
    </xf>
    <xf numFmtId="2" fontId="16" fillId="0" borderId="38" xfId="0" applyNumberFormat="1" applyFont="1" applyBorder="1" applyAlignment="1">
      <alignment horizontal="center" vertical="top" wrapText="1"/>
    </xf>
    <xf numFmtId="2" fontId="16" fillId="0" borderId="39" xfId="0" applyNumberFormat="1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3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vertical="top" wrapText="1"/>
    </xf>
    <xf numFmtId="168" fontId="1" fillId="0" borderId="15" xfId="0" applyNumberFormat="1" applyFont="1" applyBorder="1" applyAlignment="1">
      <alignment horizontal="center" vertical="top" wrapText="1"/>
    </xf>
    <xf numFmtId="168" fontId="3" fillId="0" borderId="17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168" fontId="4" fillId="0" borderId="38" xfId="0" applyNumberFormat="1" applyFont="1" applyBorder="1" applyAlignment="1">
      <alignment horizontal="center" vertical="top" wrapText="1"/>
    </xf>
    <xf numFmtId="168" fontId="1" fillId="0" borderId="39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168" fontId="3" fillId="0" borderId="14" xfId="0" applyNumberFormat="1" applyFont="1" applyBorder="1" applyAlignment="1">
      <alignment horizontal="center" vertical="top" wrapText="1"/>
    </xf>
    <xf numFmtId="1" fontId="4" fillId="0" borderId="38" xfId="0" applyNumberFormat="1" applyFont="1" applyBorder="1" applyAlignment="1">
      <alignment horizontal="center" vertical="top" wrapText="1"/>
    </xf>
    <xf numFmtId="168" fontId="7" fillId="0" borderId="15" xfId="0" applyNumberFormat="1" applyFont="1" applyBorder="1" applyAlignment="1">
      <alignment/>
    </xf>
    <xf numFmtId="0" fontId="4" fillId="0" borderId="38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168" fontId="3" fillId="0" borderId="40" xfId="0" applyNumberFormat="1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/>
    </xf>
    <xf numFmtId="168" fontId="18" fillId="0" borderId="17" xfId="0" applyNumberFormat="1" applyFont="1" applyBorder="1" applyAlignment="1">
      <alignment/>
    </xf>
    <xf numFmtId="168" fontId="3" fillId="0" borderId="42" xfId="0" applyNumberFormat="1" applyFont="1" applyBorder="1" applyAlignment="1">
      <alignment horizontal="center" vertical="top" wrapText="1"/>
    </xf>
    <xf numFmtId="0" fontId="0" fillId="39" borderId="21" xfId="0" applyFill="1" applyBorder="1" applyAlignment="1">
      <alignment/>
    </xf>
    <xf numFmtId="0" fontId="0" fillId="39" borderId="43" xfId="0" applyFill="1" applyBorder="1" applyAlignment="1">
      <alignment/>
    </xf>
    <xf numFmtId="0" fontId="0" fillId="39" borderId="33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0" xfId="0" applyFill="1" applyBorder="1" applyAlignment="1">
      <alignment/>
    </xf>
    <xf numFmtId="0" fontId="18" fillId="39" borderId="0" xfId="0" applyFont="1" applyFill="1" applyBorder="1" applyAlignment="1">
      <alignment/>
    </xf>
    <xf numFmtId="0" fontId="0" fillId="39" borderId="34" xfId="0" applyFill="1" applyBorder="1" applyAlignment="1">
      <alignment/>
    </xf>
    <xf numFmtId="0" fontId="5" fillId="39" borderId="24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13" fillId="39" borderId="0" xfId="0" applyFont="1" applyFill="1" applyBorder="1" applyAlignment="1">
      <alignment/>
    </xf>
    <xf numFmtId="0" fontId="15" fillId="39" borderId="0" xfId="0" applyFont="1" applyFill="1" applyBorder="1" applyAlignment="1">
      <alignment horizontal="right"/>
    </xf>
    <xf numFmtId="0" fontId="15" fillId="39" borderId="10" xfId="0" applyFont="1" applyFill="1" applyBorder="1" applyAlignment="1">
      <alignment horizontal="left"/>
    </xf>
    <xf numFmtId="0" fontId="15" fillId="39" borderId="0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5" fillId="39" borderId="10" xfId="0" applyFont="1" applyFill="1" applyBorder="1" applyAlignment="1">
      <alignment/>
    </xf>
    <xf numFmtId="0" fontId="0" fillId="39" borderId="0" xfId="0" applyFill="1" applyBorder="1" applyAlignment="1">
      <alignment horizontal="right"/>
    </xf>
    <xf numFmtId="0" fontId="0" fillId="39" borderId="44" xfId="0" applyFill="1" applyBorder="1" applyAlignment="1">
      <alignment/>
    </xf>
    <xf numFmtId="0" fontId="12" fillId="39" borderId="24" xfId="0" applyFont="1" applyFill="1" applyBorder="1" applyAlignment="1">
      <alignment/>
    </xf>
    <xf numFmtId="0" fontId="5" fillId="39" borderId="32" xfId="0" applyFont="1" applyFill="1" applyBorder="1" applyAlignment="1">
      <alignment/>
    </xf>
    <xf numFmtId="0" fontId="21" fillId="39" borderId="0" xfId="0" applyFont="1" applyFill="1" applyBorder="1" applyAlignment="1">
      <alignment/>
    </xf>
    <xf numFmtId="0" fontId="4" fillId="39" borderId="0" xfId="0" applyFont="1" applyFill="1" applyBorder="1" applyAlignment="1">
      <alignment horizontal="center" vertical="top" wrapText="1"/>
    </xf>
    <xf numFmtId="0" fontId="6" fillId="39" borderId="0" xfId="0" applyFont="1" applyFill="1" applyBorder="1" applyAlignment="1">
      <alignment horizontal="right" vertical="top" wrapText="1"/>
    </xf>
    <xf numFmtId="0" fontId="6" fillId="39" borderId="34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 vertical="top" wrapText="1"/>
    </xf>
    <xf numFmtId="0" fontId="3" fillId="39" borderId="0" xfId="0" applyFont="1" applyFill="1" applyBorder="1" applyAlignment="1">
      <alignment horizontal="right" vertical="top" wrapText="1"/>
    </xf>
    <xf numFmtId="0" fontId="3" fillId="39" borderId="0" xfId="0" applyFont="1" applyFill="1" applyBorder="1" applyAlignment="1">
      <alignment horizontal="center" vertical="top" wrapText="1"/>
    </xf>
    <xf numFmtId="168" fontId="3" fillId="39" borderId="0" xfId="0" applyNumberFormat="1" applyFont="1" applyFill="1" applyBorder="1" applyAlignment="1">
      <alignment horizontal="center" vertical="top" wrapText="1"/>
    </xf>
    <xf numFmtId="0" fontId="4" fillId="39" borderId="0" xfId="0" applyFont="1" applyFill="1" applyBorder="1" applyAlignment="1">
      <alignment/>
    </xf>
    <xf numFmtId="0" fontId="0" fillId="39" borderId="45" xfId="0" applyFill="1" applyBorder="1" applyAlignment="1">
      <alignment/>
    </xf>
    <xf numFmtId="0" fontId="5" fillId="39" borderId="21" xfId="0" applyFont="1" applyFill="1" applyBorder="1" applyAlignment="1">
      <alignment/>
    </xf>
    <xf numFmtId="0" fontId="13" fillId="39" borderId="0" xfId="0" applyFont="1" applyFill="1" applyBorder="1" applyAlignment="1">
      <alignment horizontal="center"/>
    </xf>
    <xf numFmtId="2" fontId="4" fillId="39" borderId="23" xfId="0" applyNumberFormat="1" applyFont="1" applyFill="1" applyBorder="1" applyAlignment="1">
      <alignment horizontal="center" vertical="top" wrapText="1"/>
    </xf>
    <xf numFmtId="0" fontId="17" fillId="43" borderId="20" xfId="0" applyFont="1" applyFill="1" applyBorder="1" applyAlignment="1">
      <alignment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center" vertical="top" wrapText="1"/>
    </xf>
    <xf numFmtId="6" fontId="4" fillId="0" borderId="20" xfId="0" applyNumberFormat="1" applyFont="1" applyBorder="1" applyAlignment="1">
      <alignment horizontal="center" vertical="top" wrapText="1"/>
    </xf>
    <xf numFmtId="1" fontId="4" fillId="0" borderId="21" xfId="0" applyNumberFormat="1" applyFont="1" applyBorder="1" applyAlignment="1">
      <alignment horizontal="center" vertical="top" wrapText="1"/>
    </xf>
    <xf numFmtId="2" fontId="4" fillId="0" borderId="33" xfId="0" applyNumberFormat="1" applyFont="1" applyBorder="1" applyAlignment="1">
      <alignment horizontal="center" vertical="top" wrapText="1"/>
    </xf>
    <xf numFmtId="0" fontId="4" fillId="0" borderId="46" xfId="0" applyFont="1" applyFill="1" applyBorder="1" applyAlignment="1">
      <alignment vertical="top" wrapText="1"/>
    </xf>
    <xf numFmtId="0" fontId="1" fillId="0" borderId="2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39" borderId="0" xfId="0" applyFont="1" applyFill="1" applyBorder="1" applyAlignment="1">
      <alignment horizontal="right" vertical="top" wrapText="1"/>
    </xf>
    <xf numFmtId="1" fontId="4" fillId="39" borderId="0" xfId="0" applyNumberFormat="1" applyFont="1" applyFill="1" applyBorder="1" applyAlignment="1">
      <alignment horizontal="center" vertical="top" wrapText="1"/>
    </xf>
    <xf numFmtId="2" fontId="4" fillId="39" borderId="0" xfId="0" applyNumberFormat="1" applyFont="1" applyFill="1" applyBorder="1" applyAlignment="1">
      <alignment horizontal="center" vertical="top" wrapText="1"/>
    </xf>
    <xf numFmtId="0" fontId="4" fillId="39" borderId="21" xfId="0" applyFont="1" applyFill="1" applyBorder="1" applyAlignment="1">
      <alignment vertical="top" wrapText="1"/>
    </xf>
    <xf numFmtId="0" fontId="4" fillId="39" borderId="43" xfId="0" applyFont="1" applyFill="1" applyBorder="1" applyAlignment="1">
      <alignment horizontal="right" vertical="top" wrapText="1"/>
    </xf>
    <xf numFmtId="0" fontId="4" fillId="39" borderId="43" xfId="0" applyFont="1" applyFill="1" applyBorder="1" applyAlignment="1">
      <alignment horizontal="center" vertical="top" wrapText="1"/>
    </xf>
    <xf numFmtId="1" fontId="4" fillId="39" borderId="43" xfId="0" applyNumberFormat="1" applyFont="1" applyFill="1" applyBorder="1" applyAlignment="1">
      <alignment horizontal="center" vertical="top" wrapText="1"/>
    </xf>
    <xf numFmtId="2" fontId="4" fillId="39" borderId="43" xfId="0" applyNumberFormat="1" applyFont="1" applyFill="1" applyBorder="1" applyAlignment="1">
      <alignment horizontal="center" vertical="top" wrapText="1"/>
    </xf>
    <xf numFmtId="2" fontId="4" fillId="39" borderId="33" xfId="0" applyNumberFormat="1" applyFont="1" applyFill="1" applyBorder="1" applyAlignment="1">
      <alignment horizontal="center" vertical="top" wrapText="1"/>
    </xf>
    <xf numFmtId="0" fontId="4" fillId="39" borderId="24" xfId="0" applyFont="1" applyFill="1" applyBorder="1" applyAlignment="1">
      <alignment vertical="top" wrapText="1"/>
    </xf>
    <xf numFmtId="2" fontId="4" fillId="39" borderId="34" xfId="0" applyNumberFormat="1" applyFont="1" applyFill="1" applyBorder="1" applyAlignment="1">
      <alignment horizontal="center" vertical="top" wrapText="1"/>
    </xf>
    <xf numFmtId="0" fontId="4" fillId="39" borderId="32" xfId="0" applyFont="1" applyFill="1" applyBorder="1" applyAlignment="1">
      <alignment vertical="top" wrapText="1"/>
    </xf>
    <xf numFmtId="0" fontId="4" fillId="39" borderId="45" xfId="0" applyFont="1" applyFill="1" applyBorder="1" applyAlignment="1">
      <alignment horizontal="right" vertical="top" wrapText="1"/>
    </xf>
    <xf numFmtId="0" fontId="4" fillId="39" borderId="45" xfId="0" applyFont="1" applyFill="1" applyBorder="1" applyAlignment="1">
      <alignment horizontal="center" vertical="top" wrapText="1"/>
    </xf>
    <xf numFmtId="1" fontId="4" fillId="39" borderId="45" xfId="0" applyNumberFormat="1" applyFont="1" applyFill="1" applyBorder="1" applyAlignment="1">
      <alignment horizontal="center" vertical="top" wrapText="1"/>
    </xf>
    <xf numFmtId="2" fontId="4" fillId="39" borderId="45" xfId="0" applyNumberFormat="1" applyFont="1" applyFill="1" applyBorder="1" applyAlignment="1">
      <alignment horizontal="center" vertical="top" wrapText="1"/>
    </xf>
    <xf numFmtId="2" fontId="4" fillId="39" borderId="44" xfId="0" applyNumberFormat="1" applyFont="1" applyFill="1" applyBorder="1" applyAlignment="1">
      <alignment horizontal="center" vertical="top" wrapText="1"/>
    </xf>
    <xf numFmtId="0" fontId="22" fillId="39" borderId="24" xfId="0" applyFont="1" applyFill="1" applyBorder="1" applyAlignment="1">
      <alignment/>
    </xf>
    <xf numFmtId="0" fontId="22" fillId="39" borderId="32" xfId="0" applyFont="1" applyFill="1" applyBorder="1" applyAlignment="1">
      <alignment/>
    </xf>
    <xf numFmtId="0" fontId="13" fillId="39" borderId="0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7" fillId="39" borderId="0" xfId="0" applyFont="1" applyFill="1" applyBorder="1" applyAlignment="1">
      <alignment horizontal="right"/>
    </xf>
    <xf numFmtId="0" fontId="7" fillId="39" borderId="0" xfId="0" applyFont="1" applyFill="1" applyBorder="1" applyAlignment="1">
      <alignment/>
    </xf>
    <xf numFmtId="0" fontId="1" fillId="39" borderId="0" xfId="0" applyFont="1" applyFill="1" applyAlignment="1">
      <alignment horizontal="right"/>
    </xf>
    <xf numFmtId="0" fontId="23" fillId="39" borderId="0" xfId="0" applyFont="1" applyFill="1" applyBorder="1" applyAlignment="1">
      <alignment/>
    </xf>
    <xf numFmtId="2" fontId="21" fillId="0" borderId="10" xfId="0" applyNumberFormat="1" applyFont="1" applyBorder="1" applyAlignment="1">
      <alignment horizontal="center" vertical="top" wrapText="1"/>
    </xf>
    <xf numFmtId="2" fontId="21" fillId="0" borderId="15" xfId="0" applyNumberFormat="1" applyFont="1" applyBorder="1" applyAlignment="1">
      <alignment horizontal="center" vertical="top" wrapText="1"/>
    </xf>
    <xf numFmtId="2" fontId="21" fillId="0" borderId="14" xfId="0" applyNumberFormat="1" applyFont="1" applyBorder="1" applyAlignment="1">
      <alignment horizontal="center" vertical="top" wrapText="1"/>
    </xf>
    <xf numFmtId="2" fontId="21" fillId="0" borderId="38" xfId="0" applyNumberFormat="1" applyFont="1" applyBorder="1" applyAlignment="1">
      <alignment horizontal="center" vertical="top" wrapText="1"/>
    </xf>
    <xf numFmtId="0" fontId="60" fillId="39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right" vertical="top" wrapText="1"/>
    </xf>
    <xf numFmtId="0" fontId="3" fillId="0" borderId="51" xfId="0" applyFont="1" applyBorder="1" applyAlignment="1">
      <alignment horizontal="right" vertical="top" wrapText="1"/>
    </xf>
    <xf numFmtId="0" fontId="3" fillId="0" borderId="52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20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6" fillId="39" borderId="1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5.emf" /><Relationship Id="rId3" Type="http://schemas.openxmlformats.org/officeDocument/2006/relationships/image" Target="../media/image24.emf" /><Relationship Id="rId4" Type="http://schemas.openxmlformats.org/officeDocument/2006/relationships/image" Target="../media/image30.emf" /><Relationship Id="rId5" Type="http://schemas.openxmlformats.org/officeDocument/2006/relationships/image" Target="../media/image11.emf" /><Relationship Id="rId6" Type="http://schemas.openxmlformats.org/officeDocument/2006/relationships/image" Target="../media/image38.emf" /><Relationship Id="rId7" Type="http://schemas.openxmlformats.org/officeDocument/2006/relationships/image" Target="../media/image9.emf" /><Relationship Id="rId8" Type="http://schemas.openxmlformats.org/officeDocument/2006/relationships/image" Target="../media/image27.emf" /><Relationship Id="rId9" Type="http://schemas.openxmlformats.org/officeDocument/2006/relationships/image" Target="../media/image37.emf" /><Relationship Id="rId10" Type="http://schemas.openxmlformats.org/officeDocument/2006/relationships/image" Target="../media/image1.emf" /><Relationship Id="rId11" Type="http://schemas.openxmlformats.org/officeDocument/2006/relationships/image" Target="../media/image10.emf" /><Relationship Id="rId12" Type="http://schemas.openxmlformats.org/officeDocument/2006/relationships/image" Target="../media/image4.emf" /><Relationship Id="rId13" Type="http://schemas.openxmlformats.org/officeDocument/2006/relationships/image" Target="../media/image3.emf" /><Relationship Id="rId14" Type="http://schemas.openxmlformats.org/officeDocument/2006/relationships/image" Target="../media/image28.emf" /><Relationship Id="rId15" Type="http://schemas.openxmlformats.org/officeDocument/2006/relationships/image" Target="../media/image26.emf" /><Relationship Id="rId16" Type="http://schemas.openxmlformats.org/officeDocument/2006/relationships/image" Target="../media/image7.emf" /><Relationship Id="rId17" Type="http://schemas.openxmlformats.org/officeDocument/2006/relationships/image" Target="../media/image6.emf" /><Relationship Id="rId18" Type="http://schemas.openxmlformats.org/officeDocument/2006/relationships/image" Target="../media/image34.emf" /><Relationship Id="rId19" Type="http://schemas.openxmlformats.org/officeDocument/2006/relationships/image" Target="../media/image12.emf" /><Relationship Id="rId20" Type="http://schemas.openxmlformats.org/officeDocument/2006/relationships/image" Target="../media/image16.emf" /><Relationship Id="rId21" Type="http://schemas.openxmlformats.org/officeDocument/2006/relationships/image" Target="../media/image14.emf" /><Relationship Id="rId22" Type="http://schemas.openxmlformats.org/officeDocument/2006/relationships/image" Target="../media/image36.emf" /><Relationship Id="rId23" Type="http://schemas.openxmlformats.org/officeDocument/2006/relationships/image" Target="../media/image18.emf" /><Relationship Id="rId24" Type="http://schemas.openxmlformats.org/officeDocument/2006/relationships/image" Target="../media/image13.emf" /><Relationship Id="rId25" Type="http://schemas.openxmlformats.org/officeDocument/2006/relationships/image" Target="../media/image21.emf" /><Relationship Id="rId26" Type="http://schemas.openxmlformats.org/officeDocument/2006/relationships/image" Target="../media/image33.emf" /><Relationship Id="rId27" Type="http://schemas.openxmlformats.org/officeDocument/2006/relationships/image" Target="../media/image32.emf" /><Relationship Id="rId28" Type="http://schemas.openxmlformats.org/officeDocument/2006/relationships/image" Target="../media/image23.emf" /><Relationship Id="rId29" Type="http://schemas.openxmlformats.org/officeDocument/2006/relationships/image" Target="../media/image31.emf" /><Relationship Id="rId30" Type="http://schemas.openxmlformats.org/officeDocument/2006/relationships/image" Target="../media/image15.emf" /><Relationship Id="rId31" Type="http://schemas.openxmlformats.org/officeDocument/2006/relationships/image" Target="../media/image35.emf" /><Relationship Id="rId32" Type="http://schemas.openxmlformats.org/officeDocument/2006/relationships/image" Target="../media/image29.emf" /><Relationship Id="rId33" Type="http://schemas.openxmlformats.org/officeDocument/2006/relationships/image" Target="../media/image25.emf" /><Relationship Id="rId34" Type="http://schemas.openxmlformats.org/officeDocument/2006/relationships/image" Target="../media/image17.emf" /><Relationship Id="rId35" Type="http://schemas.openxmlformats.org/officeDocument/2006/relationships/image" Target="../media/image22.emf" /><Relationship Id="rId36" Type="http://schemas.openxmlformats.org/officeDocument/2006/relationships/image" Target="../media/image2.emf" /><Relationship Id="rId37" Type="http://schemas.openxmlformats.org/officeDocument/2006/relationships/image" Target="../media/image2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7</xdr:row>
      <xdr:rowOff>104775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485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20</xdr:row>
      <xdr:rowOff>19050</xdr:rowOff>
    </xdr:from>
    <xdr:to>
      <xdr:col>1</xdr:col>
      <xdr:colOff>295275</xdr:colOff>
      <xdr:row>20</xdr:row>
      <xdr:rowOff>161925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670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17</xdr:row>
      <xdr:rowOff>9525</xdr:rowOff>
    </xdr:from>
    <xdr:to>
      <xdr:col>1</xdr:col>
      <xdr:colOff>295275</xdr:colOff>
      <xdr:row>17</xdr:row>
      <xdr:rowOff>152400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26479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19</xdr:row>
      <xdr:rowOff>38100</xdr:rowOff>
    </xdr:from>
    <xdr:to>
      <xdr:col>1</xdr:col>
      <xdr:colOff>295275</xdr:colOff>
      <xdr:row>19</xdr:row>
      <xdr:rowOff>285750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30003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9525</xdr:rowOff>
    </xdr:from>
    <xdr:to>
      <xdr:col>1</xdr:col>
      <xdr:colOff>295275</xdr:colOff>
      <xdr:row>21</xdr:row>
      <xdr:rowOff>152400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34194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23</xdr:row>
      <xdr:rowOff>19050</xdr:rowOff>
    </xdr:from>
    <xdr:to>
      <xdr:col>1</xdr:col>
      <xdr:colOff>295275</xdr:colOff>
      <xdr:row>23</xdr:row>
      <xdr:rowOff>161925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" y="37528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24</xdr:row>
      <xdr:rowOff>19050</xdr:rowOff>
    </xdr:from>
    <xdr:to>
      <xdr:col>1</xdr:col>
      <xdr:colOff>295275</xdr:colOff>
      <xdr:row>24</xdr:row>
      <xdr:rowOff>161925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39147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25</xdr:row>
      <xdr:rowOff>19050</xdr:rowOff>
    </xdr:from>
    <xdr:to>
      <xdr:col>1</xdr:col>
      <xdr:colOff>295275</xdr:colOff>
      <xdr:row>25</xdr:row>
      <xdr:rowOff>161925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2900" y="40767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26</xdr:row>
      <xdr:rowOff>9525</xdr:rowOff>
    </xdr:from>
    <xdr:to>
      <xdr:col>1</xdr:col>
      <xdr:colOff>295275</xdr:colOff>
      <xdr:row>26</xdr:row>
      <xdr:rowOff>152400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42291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27</xdr:row>
      <xdr:rowOff>9525</xdr:rowOff>
    </xdr:from>
    <xdr:to>
      <xdr:col>1</xdr:col>
      <xdr:colOff>295275</xdr:colOff>
      <xdr:row>27</xdr:row>
      <xdr:rowOff>152400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" y="43910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29</xdr:row>
      <xdr:rowOff>9525</xdr:rowOff>
    </xdr:from>
    <xdr:to>
      <xdr:col>1</xdr:col>
      <xdr:colOff>295275</xdr:colOff>
      <xdr:row>29</xdr:row>
      <xdr:rowOff>152400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2900" y="47148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30</xdr:row>
      <xdr:rowOff>9525</xdr:rowOff>
    </xdr:from>
    <xdr:to>
      <xdr:col>1</xdr:col>
      <xdr:colOff>295275</xdr:colOff>
      <xdr:row>30</xdr:row>
      <xdr:rowOff>152400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2900" y="48768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31</xdr:row>
      <xdr:rowOff>9525</xdr:rowOff>
    </xdr:from>
    <xdr:to>
      <xdr:col>1</xdr:col>
      <xdr:colOff>295275</xdr:colOff>
      <xdr:row>31</xdr:row>
      <xdr:rowOff>152400</xdr:rowOff>
    </xdr:to>
    <xdr:pic>
      <xdr:nvPicPr>
        <xdr:cNvPr id="13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2900" y="50387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33</xdr:row>
      <xdr:rowOff>9525</xdr:rowOff>
    </xdr:from>
    <xdr:to>
      <xdr:col>1</xdr:col>
      <xdr:colOff>295275</xdr:colOff>
      <xdr:row>33</xdr:row>
      <xdr:rowOff>152400</xdr:rowOff>
    </xdr:to>
    <xdr:pic>
      <xdr:nvPicPr>
        <xdr:cNvPr id="14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2900" y="53625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34</xdr:row>
      <xdr:rowOff>9525</xdr:rowOff>
    </xdr:from>
    <xdr:to>
      <xdr:col>1</xdr:col>
      <xdr:colOff>295275</xdr:colOff>
      <xdr:row>34</xdr:row>
      <xdr:rowOff>152400</xdr:rowOff>
    </xdr:to>
    <xdr:pic>
      <xdr:nvPicPr>
        <xdr:cNvPr id="15" name="Check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2900" y="55245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36</xdr:row>
      <xdr:rowOff>9525</xdr:rowOff>
    </xdr:from>
    <xdr:to>
      <xdr:col>1</xdr:col>
      <xdr:colOff>295275</xdr:colOff>
      <xdr:row>36</xdr:row>
      <xdr:rowOff>152400</xdr:rowOff>
    </xdr:to>
    <xdr:pic>
      <xdr:nvPicPr>
        <xdr:cNvPr id="16" name="CheckBox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2900" y="58483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37</xdr:row>
      <xdr:rowOff>9525</xdr:rowOff>
    </xdr:from>
    <xdr:to>
      <xdr:col>1</xdr:col>
      <xdr:colOff>295275</xdr:colOff>
      <xdr:row>37</xdr:row>
      <xdr:rowOff>152400</xdr:rowOff>
    </xdr:to>
    <xdr:pic>
      <xdr:nvPicPr>
        <xdr:cNvPr id="17" name="CheckBox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2900" y="60102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38</xdr:row>
      <xdr:rowOff>9525</xdr:rowOff>
    </xdr:from>
    <xdr:to>
      <xdr:col>1</xdr:col>
      <xdr:colOff>295275</xdr:colOff>
      <xdr:row>38</xdr:row>
      <xdr:rowOff>152400</xdr:rowOff>
    </xdr:to>
    <xdr:pic>
      <xdr:nvPicPr>
        <xdr:cNvPr id="18" name="CheckBox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42900" y="61722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39</xdr:row>
      <xdr:rowOff>9525</xdr:rowOff>
    </xdr:from>
    <xdr:to>
      <xdr:col>1</xdr:col>
      <xdr:colOff>295275</xdr:colOff>
      <xdr:row>39</xdr:row>
      <xdr:rowOff>152400</xdr:rowOff>
    </xdr:to>
    <xdr:pic>
      <xdr:nvPicPr>
        <xdr:cNvPr id="19" name="CheckBox1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2900" y="63341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41</xdr:row>
      <xdr:rowOff>9525</xdr:rowOff>
    </xdr:from>
    <xdr:to>
      <xdr:col>1</xdr:col>
      <xdr:colOff>295275</xdr:colOff>
      <xdr:row>41</xdr:row>
      <xdr:rowOff>152400</xdr:rowOff>
    </xdr:to>
    <xdr:pic>
      <xdr:nvPicPr>
        <xdr:cNvPr id="20" name="CheckBox1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2900" y="66579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42</xdr:row>
      <xdr:rowOff>9525</xdr:rowOff>
    </xdr:from>
    <xdr:to>
      <xdr:col>1</xdr:col>
      <xdr:colOff>295275</xdr:colOff>
      <xdr:row>42</xdr:row>
      <xdr:rowOff>257175</xdr:rowOff>
    </xdr:to>
    <xdr:pic>
      <xdr:nvPicPr>
        <xdr:cNvPr id="21" name="CheckBox2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42900" y="68199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46</xdr:row>
      <xdr:rowOff>9525</xdr:rowOff>
    </xdr:from>
    <xdr:to>
      <xdr:col>1</xdr:col>
      <xdr:colOff>295275</xdr:colOff>
      <xdr:row>46</xdr:row>
      <xdr:rowOff>152400</xdr:rowOff>
    </xdr:to>
    <xdr:pic>
      <xdr:nvPicPr>
        <xdr:cNvPr id="22" name="CheckBox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42900" y="75057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50</xdr:row>
      <xdr:rowOff>9525</xdr:rowOff>
    </xdr:from>
    <xdr:to>
      <xdr:col>1</xdr:col>
      <xdr:colOff>295275</xdr:colOff>
      <xdr:row>50</xdr:row>
      <xdr:rowOff>152400</xdr:rowOff>
    </xdr:to>
    <xdr:pic>
      <xdr:nvPicPr>
        <xdr:cNvPr id="23" name="CheckBox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42900" y="80581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11</xdr:row>
      <xdr:rowOff>38100</xdr:rowOff>
    </xdr:from>
    <xdr:to>
      <xdr:col>9</xdr:col>
      <xdr:colOff>180975</xdr:colOff>
      <xdr:row>11</xdr:row>
      <xdr:rowOff>152400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867400" y="1695450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12</xdr:row>
      <xdr:rowOff>38100</xdr:rowOff>
    </xdr:from>
    <xdr:to>
      <xdr:col>9</xdr:col>
      <xdr:colOff>180975</xdr:colOff>
      <xdr:row>12</xdr:row>
      <xdr:rowOff>152400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895975" y="18573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48</xdr:row>
      <xdr:rowOff>9525</xdr:rowOff>
    </xdr:from>
    <xdr:to>
      <xdr:col>1</xdr:col>
      <xdr:colOff>295275</xdr:colOff>
      <xdr:row>48</xdr:row>
      <xdr:rowOff>152400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42900" y="77343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58</xdr:row>
      <xdr:rowOff>9525</xdr:rowOff>
    </xdr:from>
    <xdr:to>
      <xdr:col>1</xdr:col>
      <xdr:colOff>295275</xdr:colOff>
      <xdr:row>58</xdr:row>
      <xdr:rowOff>152400</xdr:rowOff>
    </xdr:to>
    <xdr:pic>
      <xdr:nvPicPr>
        <xdr:cNvPr id="27" name="CheckBox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42900" y="93916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59</xdr:row>
      <xdr:rowOff>9525</xdr:rowOff>
    </xdr:from>
    <xdr:to>
      <xdr:col>1</xdr:col>
      <xdr:colOff>295275</xdr:colOff>
      <xdr:row>59</xdr:row>
      <xdr:rowOff>152400</xdr:rowOff>
    </xdr:to>
    <xdr:pic>
      <xdr:nvPicPr>
        <xdr:cNvPr id="28" name="CheckBox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42900" y="95631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60</xdr:row>
      <xdr:rowOff>9525</xdr:rowOff>
    </xdr:from>
    <xdr:to>
      <xdr:col>1</xdr:col>
      <xdr:colOff>295275</xdr:colOff>
      <xdr:row>60</xdr:row>
      <xdr:rowOff>152400</xdr:rowOff>
    </xdr:to>
    <xdr:pic>
      <xdr:nvPicPr>
        <xdr:cNvPr id="29" name="CheckBox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97250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18</xdr:row>
      <xdr:rowOff>9525</xdr:rowOff>
    </xdr:from>
    <xdr:to>
      <xdr:col>1</xdr:col>
      <xdr:colOff>295275</xdr:colOff>
      <xdr:row>18</xdr:row>
      <xdr:rowOff>152400</xdr:rowOff>
    </xdr:to>
    <xdr:pic>
      <xdr:nvPicPr>
        <xdr:cNvPr id="30" name="CheckBox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42900" y="28098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32</xdr:row>
      <xdr:rowOff>9525</xdr:rowOff>
    </xdr:from>
    <xdr:to>
      <xdr:col>1</xdr:col>
      <xdr:colOff>295275</xdr:colOff>
      <xdr:row>32</xdr:row>
      <xdr:rowOff>152400</xdr:rowOff>
    </xdr:to>
    <xdr:pic>
      <xdr:nvPicPr>
        <xdr:cNvPr id="31" name="CheckBox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52006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44</xdr:row>
      <xdr:rowOff>0</xdr:rowOff>
    </xdr:from>
    <xdr:to>
      <xdr:col>1</xdr:col>
      <xdr:colOff>304800</xdr:colOff>
      <xdr:row>44</xdr:row>
      <xdr:rowOff>142875</xdr:rowOff>
    </xdr:to>
    <xdr:pic>
      <xdr:nvPicPr>
        <xdr:cNvPr id="32" name="CheckBox4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52425" y="7258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62</xdr:row>
      <xdr:rowOff>9525</xdr:rowOff>
    </xdr:from>
    <xdr:to>
      <xdr:col>1</xdr:col>
      <xdr:colOff>295275</xdr:colOff>
      <xdr:row>62</xdr:row>
      <xdr:rowOff>152400</xdr:rowOff>
    </xdr:to>
    <xdr:pic>
      <xdr:nvPicPr>
        <xdr:cNvPr id="33" name="CheckBox4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42900" y="99631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63</xdr:row>
      <xdr:rowOff>9525</xdr:rowOff>
    </xdr:from>
    <xdr:to>
      <xdr:col>1</xdr:col>
      <xdr:colOff>295275</xdr:colOff>
      <xdr:row>63</xdr:row>
      <xdr:rowOff>257175</xdr:rowOff>
    </xdr:to>
    <xdr:pic>
      <xdr:nvPicPr>
        <xdr:cNvPr id="34" name="CheckBox4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42900" y="10125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64</xdr:row>
      <xdr:rowOff>9525</xdr:rowOff>
    </xdr:from>
    <xdr:to>
      <xdr:col>1</xdr:col>
      <xdr:colOff>295275</xdr:colOff>
      <xdr:row>64</xdr:row>
      <xdr:rowOff>257175</xdr:rowOff>
    </xdr:to>
    <xdr:pic>
      <xdr:nvPicPr>
        <xdr:cNvPr id="35" name="CheckBox4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42900" y="104108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49</xdr:row>
      <xdr:rowOff>9525</xdr:rowOff>
    </xdr:from>
    <xdr:to>
      <xdr:col>1</xdr:col>
      <xdr:colOff>295275</xdr:colOff>
      <xdr:row>49</xdr:row>
      <xdr:rowOff>152400</xdr:rowOff>
    </xdr:to>
    <xdr:pic>
      <xdr:nvPicPr>
        <xdr:cNvPr id="36" name="CheckBox4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42900" y="78962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53</xdr:row>
      <xdr:rowOff>9525</xdr:rowOff>
    </xdr:from>
    <xdr:to>
      <xdr:col>5</xdr:col>
      <xdr:colOff>266700</xdr:colOff>
      <xdr:row>53</xdr:row>
      <xdr:rowOff>171450</xdr:rowOff>
    </xdr:to>
    <xdr:pic>
      <xdr:nvPicPr>
        <xdr:cNvPr id="37" name="ScrollBar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457575" y="8562975"/>
          <a:ext cx="790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314325</xdr:colOff>
      <xdr:row>10</xdr:row>
      <xdr:rowOff>9525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058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7</xdr:col>
      <xdr:colOff>438150</xdr:colOff>
      <xdr:row>5</xdr:row>
      <xdr:rowOff>85725</xdr:rowOff>
    </xdr:to>
    <xdr:pic>
      <xdr:nvPicPr>
        <xdr:cNvPr id="1" name="Picture 2" descr="cabecero nuevo 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753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BaseDeCalculo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ión 00"/>
      <sheetName val="Hipótesis"/>
      <sheetName val="Ayuda"/>
    </sheetNames>
    <sheetDataSet>
      <sheetData sheetId="0">
        <row r="13">
          <cell r="H1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9:M84"/>
  <sheetViews>
    <sheetView tabSelected="1" zoomScalePageLayoutView="0" workbookViewId="0" topLeftCell="A1">
      <selection activeCell="J11" sqref="J11"/>
    </sheetView>
  </sheetViews>
  <sheetFormatPr defaultColWidth="11.421875" defaultRowHeight="12.75"/>
  <cols>
    <col min="1" max="1" width="3.00390625" style="0" customWidth="1"/>
    <col min="2" max="2" width="7.140625" style="0" customWidth="1"/>
    <col min="3" max="3" width="30.140625" style="0" bestFit="1" customWidth="1"/>
    <col min="5" max="5" width="8.00390625" style="0" customWidth="1"/>
    <col min="6" max="6" width="7.8515625" style="0" customWidth="1"/>
    <col min="7" max="7" width="6.28125" style="0" customWidth="1"/>
    <col min="8" max="8" width="7.00390625" style="0" customWidth="1"/>
    <col min="9" max="9" width="6.57421875" style="0" customWidth="1"/>
    <col min="10" max="10" width="3.8515625" style="0" customWidth="1"/>
    <col min="11" max="11" width="6.140625" style="0" customWidth="1"/>
    <col min="12" max="12" width="11.00390625" style="0" bestFit="1" customWidth="1"/>
    <col min="13" max="13" width="3.57421875" style="0" customWidth="1"/>
  </cols>
  <sheetData>
    <row r="5" ht="9.75" customHeight="1"/>
    <row r="6" ht="11.25" customHeight="1"/>
    <row r="7" ht="10.5" customHeight="1"/>
    <row r="8" ht="9.75" customHeight="1"/>
    <row r="9" spans="1:13" ht="12.75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6"/>
    </row>
    <row r="10" spans="1:13" ht="12.75">
      <c r="A10" s="117"/>
      <c r="B10" s="118"/>
      <c r="C10" s="119" t="s">
        <v>213</v>
      </c>
      <c r="D10" s="118"/>
      <c r="E10" s="118"/>
      <c r="F10" s="118"/>
      <c r="G10" s="118"/>
      <c r="H10" s="118"/>
      <c r="I10" s="175" t="s">
        <v>49</v>
      </c>
      <c r="J10" s="118"/>
      <c r="K10" s="118"/>
      <c r="L10" s="118"/>
      <c r="M10" s="120"/>
    </row>
    <row r="11" spans="1:13" ht="12.75">
      <c r="A11" s="121"/>
      <c r="B11" s="118"/>
      <c r="C11" s="118"/>
      <c r="D11" s="118"/>
      <c r="E11" s="118"/>
      <c r="F11" s="118"/>
      <c r="G11" s="118"/>
      <c r="H11" s="122"/>
      <c r="I11" s="179" t="s">
        <v>211</v>
      </c>
      <c r="J11" s="215">
        <f>IF(H12,Hipótesis!N12,Hipótesis!M12)</f>
        <v>28.13</v>
      </c>
      <c r="K11" s="176" t="s">
        <v>212</v>
      </c>
      <c r="L11" s="118"/>
      <c r="M11" s="120"/>
    </row>
    <row r="12" spans="1:13" ht="12.75">
      <c r="A12" s="173"/>
      <c r="B12" s="118"/>
      <c r="C12" s="123" t="s">
        <v>56</v>
      </c>
      <c r="D12" s="118"/>
      <c r="E12" s="118"/>
      <c r="F12" s="118"/>
      <c r="G12" s="118"/>
      <c r="H12" s="180" t="b">
        <v>0</v>
      </c>
      <c r="I12" s="124" t="s">
        <v>44</v>
      </c>
      <c r="J12" s="125"/>
      <c r="K12" s="126" t="s">
        <v>50</v>
      </c>
      <c r="L12" s="126"/>
      <c r="M12" s="120"/>
    </row>
    <row r="13" spans="1:13" ht="12.75">
      <c r="A13" s="173"/>
      <c r="B13" s="118"/>
      <c r="C13" s="123" t="s">
        <v>57</v>
      </c>
      <c r="D13" s="118"/>
      <c r="E13" s="118"/>
      <c r="F13" s="118"/>
      <c r="G13" s="127"/>
      <c r="H13" s="180" t="b">
        <v>1</v>
      </c>
      <c r="I13" s="124" t="s">
        <v>45</v>
      </c>
      <c r="J13" s="128"/>
      <c r="K13" s="126" t="s">
        <v>51</v>
      </c>
      <c r="L13" s="126"/>
      <c r="M13" s="120"/>
    </row>
    <row r="14" spans="1:13" ht="13.5" thickBot="1">
      <c r="A14" s="173"/>
      <c r="B14" s="118"/>
      <c r="C14" s="123"/>
      <c r="D14" s="118"/>
      <c r="E14" s="118"/>
      <c r="F14" s="118"/>
      <c r="G14" s="127"/>
      <c r="H14" s="129"/>
      <c r="I14" s="118"/>
      <c r="J14" s="118"/>
      <c r="K14" s="118"/>
      <c r="L14" s="118"/>
      <c r="M14" s="120"/>
    </row>
    <row r="15" spans="1:13" ht="12.75">
      <c r="A15" s="173"/>
      <c r="B15" s="199"/>
      <c r="C15" s="200" t="str">
        <f>+Hipótesis!C14</f>
        <v>Tractor 120 CV – 2+2RM estándar</v>
      </c>
      <c r="D15" s="188" t="s">
        <v>41</v>
      </c>
      <c r="E15" s="190" t="s">
        <v>42</v>
      </c>
      <c r="F15" s="191"/>
      <c r="G15" s="18" t="s">
        <v>1</v>
      </c>
      <c r="H15" s="19" t="s">
        <v>3</v>
      </c>
      <c r="I15" s="20" t="s">
        <v>3</v>
      </c>
      <c r="J15" s="18"/>
      <c r="K15" s="20" t="s">
        <v>30</v>
      </c>
      <c r="L15" s="29" t="s">
        <v>7</v>
      </c>
      <c r="M15" s="120"/>
    </row>
    <row r="16" spans="1:13" ht="12.75">
      <c r="A16" s="173"/>
      <c r="B16" s="199"/>
      <c r="C16" s="200"/>
      <c r="D16" s="189"/>
      <c r="E16" s="192"/>
      <c r="F16" s="193"/>
      <c r="G16" s="21" t="s">
        <v>2</v>
      </c>
      <c r="H16" s="2" t="s">
        <v>4</v>
      </c>
      <c r="I16" s="22" t="s">
        <v>5</v>
      </c>
      <c r="J16" s="28" t="s">
        <v>6</v>
      </c>
      <c r="K16" s="22" t="s">
        <v>40</v>
      </c>
      <c r="L16" s="30" t="s">
        <v>5</v>
      </c>
      <c r="M16" s="120"/>
    </row>
    <row r="17" spans="1:13" ht="12.75">
      <c r="A17" s="173"/>
      <c r="B17" s="1"/>
      <c r="C17" s="34" t="s">
        <v>8</v>
      </c>
      <c r="D17" s="23"/>
      <c r="E17" s="2" t="s">
        <v>55</v>
      </c>
      <c r="F17" s="32" t="s">
        <v>43</v>
      </c>
      <c r="G17" s="23"/>
      <c r="H17" s="3"/>
      <c r="I17" s="24"/>
      <c r="J17" s="27"/>
      <c r="K17" s="36"/>
      <c r="L17" s="31"/>
      <c r="M17" s="120"/>
    </row>
    <row r="18" spans="1:13" ht="12.75">
      <c r="A18" s="173" t="b">
        <v>0</v>
      </c>
      <c r="B18" s="4"/>
      <c r="C18" s="35" t="str">
        <f>+Hipótesis!C17</f>
        <v>Arado de vertedera/disco</v>
      </c>
      <c r="D18" s="25" t="str">
        <f>+Hipótesis!D17</f>
        <v>4 c - 14"</v>
      </c>
      <c r="E18" s="11">
        <f>+Hipótesis!I17</f>
        <v>84</v>
      </c>
      <c r="F18" s="26">
        <f>IF(A18,K18/G18,0)</f>
        <v>0</v>
      </c>
      <c r="G18" s="25">
        <f>IF(A18,+Hipótesis!J17,0)</f>
        <v>0</v>
      </c>
      <c r="H18" s="11">
        <f>IF(A18,+Hipótesis!K17,0)</f>
        <v>0</v>
      </c>
      <c r="I18" s="26">
        <f>IF(A18,+Hipótesis!L17,0)</f>
        <v>0</v>
      </c>
      <c r="J18" s="28">
        <v>1</v>
      </c>
      <c r="K18" s="26">
        <f>+G18*J18*$D$54</f>
        <v>0</v>
      </c>
      <c r="L18" s="26">
        <f>IF(A18,+Hipótesis!O17*J18,0)</f>
        <v>0</v>
      </c>
      <c r="M18" s="120"/>
    </row>
    <row r="19" spans="1:13" ht="12.75">
      <c r="A19" s="173" t="b">
        <v>1</v>
      </c>
      <c r="B19" s="4"/>
      <c r="C19" s="35" t="str">
        <f>+Hipótesis!C18</f>
        <v>Arado de vertedera/disco</v>
      </c>
      <c r="D19" s="25" t="str">
        <f>+Hipótesis!D18</f>
        <v>3 c - 16"</v>
      </c>
      <c r="E19" s="11">
        <f>+Hipótesis!I18</f>
        <v>73</v>
      </c>
      <c r="F19" s="26">
        <f>IF(A19,K19/G19,0)</f>
        <v>1</v>
      </c>
      <c r="G19" s="25">
        <f>IF(A19,+Hipótesis!J18,0)</f>
        <v>1.38</v>
      </c>
      <c r="H19" s="11">
        <f>IF(A19,+Hipótesis!K18,0)</f>
        <v>15.35</v>
      </c>
      <c r="I19" s="26">
        <f>IF(A19,+Hipótesis!L18,0)</f>
        <v>21.15</v>
      </c>
      <c r="J19" s="28">
        <v>1</v>
      </c>
      <c r="K19" s="26">
        <f>+G19*J19*$D$54</f>
        <v>1.38</v>
      </c>
      <c r="L19" s="26">
        <f>IF(A19,+Hipótesis!O18*J19,0)</f>
        <v>62.03</v>
      </c>
      <c r="M19" s="120"/>
    </row>
    <row r="20" spans="1:13" ht="22.5">
      <c r="A20" s="173" t="b">
        <v>0</v>
      </c>
      <c r="B20" s="4"/>
      <c r="C20" s="35" t="str">
        <f>+Hipótesis!C19</f>
        <v>Arado chisel – Cincel – Cultivador pesado</v>
      </c>
      <c r="D20" s="25" t="str">
        <f>+Hipótesis!D19</f>
        <v>3,0 m - 0,18</v>
      </c>
      <c r="E20" s="11">
        <f>+Hipótesis!I19</f>
        <v>229</v>
      </c>
      <c r="F20" s="26">
        <f>IF(A20,K20/G20,0)</f>
        <v>0</v>
      </c>
      <c r="G20" s="25">
        <f>IF(A20,+Hipótesis!J19,0)</f>
        <v>0</v>
      </c>
      <c r="H20" s="11">
        <f>IF(A20,+Hipótesis!K19,0)</f>
        <v>0</v>
      </c>
      <c r="I20" s="26">
        <f>IF(A20,+Hipótesis!L19,0)</f>
        <v>0</v>
      </c>
      <c r="J20" s="28">
        <v>1</v>
      </c>
      <c r="K20" s="26">
        <f>+G20*J20*$D$54</f>
        <v>0</v>
      </c>
      <c r="L20" s="26">
        <f>IF(A20,+Hipótesis!O19*J20,0)</f>
        <v>0</v>
      </c>
      <c r="M20" s="120"/>
    </row>
    <row r="21" spans="1:13" ht="12.75">
      <c r="A21" s="173" t="b">
        <v>0</v>
      </c>
      <c r="B21" s="4"/>
      <c r="C21" s="35" t="str">
        <f>+Hipótesis!C20</f>
        <v>Subsolador – Descompactador</v>
      </c>
      <c r="D21" s="25" t="str">
        <f>+Hipótesis!D20</f>
        <v>4 p - 0,67 m</v>
      </c>
      <c r="E21" s="11">
        <f>+Hipótesis!I20</f>
        <v>103</v>
      </c>
      <c r="F21" s="26">
        <f>IF(A21,K21/G21,0)</f>
        <v>0</v>
      </c>
      <c r="G21" s="25">
        <f>IF(A21,+Hipótesis!J20,0)</f>
        <v>0</v>
      </c>
      <c r="H21" s="11">
        <f>IF(A21,+Hipótesis!K20,0)</f>
        <v>0</v>
      </c>
      <c r="I21" s="26">
        <f>IF(A21,+Hipótesis!L20,0)</f>
        <v>0</v>
      </c>
      <c r="J21" s="28">
        <v>1</v>
      </c>
      <c r="K21" s="26">
        <f>+G21*J21*$D$54</f>
        <v>0</v>
      </c>
      <c r="L21" s="26">
        <f>IF(A21,+Hipótesis!O20*J21,0)</f>
        <v>0</v>
      </c>
      <c r="M21" s="120"/>
    </row>
    <row r="22" spans="1:13" ht="12.75">
      <c r="A22" s="173" t="b">
        <v>0</v>
      </c>
      <c r="B22" s="4"/>
      <c r="C22" s="35" t="str">
        <f>+Hipótesis!C21</f>
        <v>Rotocultivador – Rotocultor</v>
      </c>
      <c r="D22" s="25" t="str">
        <f>+Hipótesis!D21</f>
        <v>2,50 m</v>
      </c>
      <c r="E22" s="11">
        <f>+Hipótesis!I21</f>
        <v>74</v>
      </c>
      <c r="F22" s="26">
        <f>IF(A22,K22/G22,0)</f>
        <v>0</v>
      </c>
      <c r="G22" s="25">
        <f>IF(A22,+Hipótesis!J21,0)</f>
        <v>0</v>
      </c>
      <c r="H22" s="11">
        <f>IF(A22,+Hipótesis!K21,0)</f>
        <v>0</v>
      </c>
      <c r="I22" s="26">
        <f>IF(A22,+Hipótesis!L21,0)</f>
        <v>0</v>
      </c>
      <c r="J22" s="28">
        <v>1</v>
      </c>
      <c r="K22" s="26">
        <f>+G22*J22*$D$54</f>
        <v>0</v>
      </c>
      <c r="L22" s="26">
        <f>IF(A22,+Hipótesis!O21*J22,0)</f>
        <v>0</v>
      </c>
      <c r="M22" s="120"/>
    </row>
    <row r="23" spans="1:13" ht="12.75">
      <c r="A23" s="173"/>
      <c r="B23" s="1"/>
      <c r="C23" s="34" t="s">
        <v>13</v>
      </c>
      <c r="D23" s="25"/>
      <c r="E23" s="11"/>
      <c r="F23" s="26"/>
      <c r="G23" s="25"/>
      <c r="H23" s="11"/>
      <c r="I23" s="26"/>
      <c r="J23" s="28"/>
      <c r="K23" s="26"/>
      <c r="L23" s="33"/>
      <c r="M23" s="120"/>
    </row>
    <row r="24" spans="1:13" ht="12.75">
      <c r="A24" s="173" t="b">
        <v>1</v>
      </c>
      <c r="B24" s="5"/>
      <c r="C24" s="35" t="str">
        <f>+Hipótesis!C23</f>
        <v>Grada de discos</v>
      </c>
      <c r="D24" s="25" t="str">
        <f>+Hipótesis!D23</f>
        <v>4,5 m - 0,15</v>
      </c>
      <c r="E24" s="11">
        <f>+Hipótesis!I23</f>
        <v>268</v>
      </c>
      <c r="F24" s="26">
        <f>IF(A24,K24/G24,0)</f>
        <v>1</v>
      </c>
      <c r="G24" s="25">
        <f>IF(A24,+Hipótesis!J23,0)</f>
        <v>0.37</v>
      </c>
      <c r="H24" s="11">
        <f>IF(A24,+Hipótesis!K23,0)</f>
        <v>16.4</v>
      </c>
      <c r="I24" s="26">
        <f>IF(A24,+Hipótesis!L23,0)</f>
        <v>4.25</v>
      </c>
      <c r="J24" s="28">
        <v>1</v>
      </c>
      <c r="K24" s="26">
        <f>+G24*J24*$D$54</f>
        <v>0.37</v>
      </c>
      <c r="L24" s="26">
        <f>IF(A24,+Hipótesis!O23*J24,0)</f>
        <v>17.01</v>
      </c>
      <c r="M24" s="120"/>
    </row>
    <row r="25" spans="1:13" ht="12.75">
      <c r="A25" s="173" t="b">
        <v>0</v>
      </c>
      <c r="B25" s="5"/>
      <c r="C25" s="35" t="str">
        <f>+Hipótesis!C24</f>
        <v>Cultivador de púas o brazos</v>
      </c>
      <c r="D25" s="25" t="str">
        <f>+Hipótesis!D24</f>
        <v>4,5 m - 0,15</v>
      </c>
      <c r="E25" s="11">
        <f>+Hipótesis!I24</f>
        <v>383</v>
      </c>
      <c r="F25" s="26">
        <f>IF(A25,K25/G25,0)</f>
        <v>0</v>
      </c>
      <c r="G25" s="25">
        <f>IF(A25,+Hipótesis!J24,0)</f>
        <v>0</v>
      </c>
      <c r="H25" s="11">
        <f>IF(A25,+Hipótesis!K24,0)</f>
        <v>0</v>
      </c>
      <c r="I25" s="26">
        <f>IF(A25,+Hipótesis!L24,0)</f>
        <v>0</v>
      </c>
      <c r="J25" s="28">
        <v>1</v>
      </c>
      <c r="K25" s="26">
        <f>+G25*J25*$D$54</f>
        <v>0</v>
      </c>
      <c r="L25" s="26">
        <f>IF(A25,+Hipótesis!O24*J25,0)</f>
        <v>0</v>
      </c>
      <c r="M25" s="120"/>
    </row>
    <row r="26" spans="1:13" ht="12.75">
      <c r="A26" s="173" t="b">
        <v>1</v>
      </c>
      <c r="B26" s="5"/>
      <c r="C26" s="35" t="str">
        <f>+Hipótesis!C25</f>
        <v>Grada accionada</v>
      </c>
      <c r="D26" s="25" t="str">
        <f>+Hipótesis!D25</f>
        <v>3,0 m - 0,15</v>
      </c>
      <c r="E26" s="11">
        <f>+Hipótesis!I25</f>
        <v>128</v>
      </c>
      <c r="F26" s="26">
        <f>IF(A26,K26/G26,0)</f>
        <v>1</v>
      </c>
      <c r="G26" s="25">
        <f>IF(A26,+Hipótesis!J25,0)</f>
        <v>0.78</v>
      </c>
      <c r="H26" s="11">
        <f>IF(A26,+Hipótesis!K25,0)</f>
        <v>15.57</v>
      </c>
      <c r="I26" s="26">
        <f>IF(A26,+Hipótesis!L25,0)</f>
        <v>5.3</v>
      </c>
      <c r="J26" s="28">
        <v>1</v>
      </c>
      <c r="K26" s="26">
        <f>+G26*J26*$D$54</f>
        <v>0.78</v>
      </c>
      <c r="L26" s="26">
        <f>IF(A26,+Hipótesis!O25*J26,0)</f>
        <v>31.11</v>
      </c>
      <c r="M26" s="120"/>
    </row>
    <row r="27" spans="1:13" ht="12.75">
      <c r="A27" s="173" t="b">
        <v>1</v>
      </c>
      <c r="B27" s="5"/>
      <c r="C27" s="35" t="str">
        <f>+Hipótesis!C26</f>
        <v>Vibrocultivador</v>
      </c>
      <c r="D27" s="25" t="str">
        <f>+Hipótesis!D26</f>
        <v>4,5 m - 0,10</v>
      </c>
      <c r="E27" s="11">
        <f>+Hipótesis!I26</f>
        <v>306</v>
      </c>
      <c r="F27" s="26">
        <f>IF(A27,K27/G27,0)</f>
        <v>1</v>
      </c>
      <c r="G27" s="25">
        <f>IF(A27,+Hipótesis!J26,0)</f>
        <v>0.33</v>
      </c>
      <c r="H27" s="11">
        <f>IF(A27,+Hipótesis!K26,0)</f>
        <v>16.23</v>
      </c>
      <c r="I27" s="26">
        <f>IF(A27,+Hipótesis!L26,0)</f>
        <v>5.32</v>
      </c>
      <c r="J27" s="28">
        <v>1</v>
      </c>
      <c r="K27" s="26">
        <f>+G27*J27*$D$54</f>
        <v>0.33</v>
      </c>
      <c r="L27" s="26">
        <f>IF(A27,+Hipótesis!O26*J27,0)</f>
        <v>9.92</v>
      </c>
      <c r="M27" s="120"/>
    </row>
    <row r="28" spans="1:13" ht="12.75">
      <c r="A28" s="173" t="b">
        <v>0</v>
      </c>
      <c r="B28" s="5"/>
      <c r="C28" s="35" t="str">
        <f>+Hipótesis!C27</f>
        <v>Rodillo</v>
      </c>
      <c r="D28" s="25" t="str">
        <f>+Hipótesis!D27</f>
        <v>5,0 m</v>
      </c>
      <c r="E28" s="11">
        <f>+Hipótesis!I27</f>
        <v>128</v>
      </c>
      <c r="F28" s="26">
        <f>IF(A28,K28/G28,0)</f>
        <v>0</v>
      </c>
      <c r="G28" s="25">
        <f>IF(A28,+Hipótesis!J27,0)</f>
        <v>0</v>
      </c>
      <c r="H28" s="11">
        <f>IF(A28,+Hipótesis!K27,0)</f>
        <v>0</v>
      </c>
      <c r="I28" s="26">
        <f>IF(A28,+Hipótesis!L27,0)</f>
        <v>0</v>
      </c>
      <c r="J28" s="28">
        <v>1</v>
      </c>
      <c r="K28" s="26">
        <f>+G28*J28*$D$54</f>
        <v>0</v>
      </c>
      <c r="L28" s="26">
        <f>IF(A28,+Hipótesis!O27*J28,0)</f>
        <v>0</v>
      </c>
      <c r="M28" s="120"/>
    </row>
    <row r="29" spans="1:13" ht="12.75">
      <c r="A29" s="173"/>
      <c r="B29" s="6"/>
      <c r="C29" s="34" t="s">
        <v>17</v>
      </c>
      <c r="D29" s="25"/>
      <c r="E29" s="11"/>
      <c r="F29" s="26"/>
      <c r="G29" s="25"/>
      <c r="H29" s="11"/>
      <c r="I29" s="26"/>
      <c r="J29" s="28"/>
      <c r="K29" s="26"/>
      <c r="L29" s="33"/>
      <c r="M29" s="120"/>
    </row>
    <row r="30" spans="1:13" ht="12.75">
      <c r="A30" s="173" t="b">
        <v>0</v>
      </c>
      <c r="B30" s="17"/>
      <c r="C30" s="35" t="str">
        <f>+Hipótesis!C29</f>
        <v>Sembradora chorrillo</v>
      </c>
      <c r="D30" s="25" t="str">
        <f>+Hipótesis!D29</f>
        <v>3,0 m</v>
      </c>
      <c r="E30" s="11">
        <f>+Hipótesis!I29</f>
        <v>168</v>
      </c>
      <c r="F30" s="26">
        <f aca="true" t="shared" si="0" ref="F30:F35">IF(A30,K30/G30,0)</f>
        <v>0</v>
      </c>
      <c r="G30" s="25">
        <f>IF(A30,+Hipótesis!J29,0)</f>
        <v>0</v>
      </c>
      <c r="H30" s="11">
        <f>IF(A30,+Hipótesis!K29,0)</f>
        <v>0</v>
      </c>
      <c r="I30" s="26">
        <f>IF(A30,+Hipótesis!L29,0)</f>
        <v>0</v>
      </c>
      <c r="J30" s="28">
        <v>1</v>
      </c>
      <c r="K30" s="26">
        <f aca="true" t="shared" si="1" ref="K30:K35">+G30*J30*$D$54</f>
        <v>0</v>
      </c>
      <c r="L30" s="26">
        <f>IF(A30,+Hipótesis!O29*J30,0)</f>
        <v>0</v>
      </c>
      <c r="M30" s="120"/>
    </row>
    <row r="31" spans="1:13" ht="12.75">
      <c r="A31" s="173" t="b">
        <v>0</v>
      </c>
      <c r="B31" s="17"/>
      <c r="C31" s="35" t="str">
        <f>+Hipótesis!C30</f>
        <v>Sembradora chorrillo + SD</v>
      </c>
      <c r="D31" s="25" t="str">
        <f>+Hipótesis!D30</f>
        <v>3,0 m</v>
      </c>
      <c r="E31" s="11">
        <f>+Hipótesis!I30</f>
        <v>144</v>
      </c>
      <c r="F31" s="26">
        <f t="shared" si="0"/>
        <v>0</v>
      </c>
      <c r="G31" s="25">
        <f>IF(A31,+Hipótesis!J30,0)</f>
        <v>0</v>
      </c>
      <c r="H31" s="11">
        <f>IF(A31,+Hipótesis!K30,0)</f>
        <v>0</v>
      </c>
      <c r="I31" s="26">
        <f>IF(A31,+Hipótesis!L30,0)</f>
        <v>0</v>
      </c>
      <c r="J31" s="28">
        <v>1</v>
      </c>
      <c r="K31" s="26">
        <f t="shared" si="1"/>
        <v>0</v>
      </c>
      <c r="L31" s="26">
        <f>IF(A31,+Hipótesis!O30*J31,0)</f>
        <v>0</v>
      </c>
      <c r="M31" s="120"/>
    </row>
    <row r="32" spans="1:13" ht="12.75">
      <c r="A32" s="173" t="b">
        <v>0</v>
      </c>
      <c r="B32" s="17"/>
      <c r="C32" s="35" t="str">
        <f>+Hipótesis!C31</f>
        <v>Sembradora monograno</v>
      </c>
      <c r="D32" s="25" t="str">
        <f>+Hipótesis!D31</f>
        <v>6 c - 0,50 m</v>
      </c>
      <c r="E32" s="11">
        <f>+Hipótesis!I31</f>
        <v>99</v>
      </c>
      <c r="F32" s="26">
        <f t="shared" si="0"/>
        <v>0</v>
      </c>
      <c r="G32" s="25">
        <f>IF(A32,+Hipótesis!J31,0)</f>
        <v>0</v>
      </c>
      <c r="H32" s="11">
        <f>IF(A32,+Hipótesis!K31,0)</f>
        <v>0</v>
      </c>
      <c r="I32" s="26">
        <f>IF(A32,+Hipótesis!L31,0)</f>
        <v>0</v>
      </c>
      <c r="J32" s="28">
        <v>1</v>
      </c>
      <c r="K32" s="26">
        <f t="shared" si="1"/>
        <v>0</v>
      </c>
      <c r="L32" s="26">
        <f>IF(A32,+Hipótesis!O31*J32,0)</f>
        <v>0</v>
      </c>
      <c r="M32" s="120"/>
    </row>
    <row r="33" spans="1:13" ht="12.75">
      <c r="A33" s="173" t="b">
        <v>1</v>
      </c>
      <c r="B33" s="17"/>
      <c r="C33" s="35" t="str">
        <f>+Hipótesis!C32</f>
        <v>Sembradora monograno</v>
      </c>
      <c r="D33" s="25" t="str">
        <f>+Hipótesis!D32</f>
        <v>6 c - 0,75 m</v>
      </c>
      <c r="E33" s="11">
        <f>+Hipótesis!I32</f>
        <v>149</v>
      </c>
      <c r="F33" s="26">
        <f t="shared" si="0"/>
        <v>1</v>
      </c>
      <c r="G33" s="25">
        <f>IF(A33,+Hipótesis!J32,0)</f>
        <v>0.67</v>
      </c>
      <c r="H33" s="11">
        <f>IF(A33,+Hipótesis!K32,0)</f>
        <v>34.05</v>
      </c>
      <c r="I33" s="26">
        <f>IF(A33,+Hipótesis!L32,0)</f>
        <v>22.93</v>
      </c>
      <c r="J33" s="28">
        <v>1</v>
      </c>
      <c r="K33" s="26">
        <f t="shared" si="1"/>
        <v>0.67</v>
      </c>
      <c r="L33" s="26">
        <f>IF(A33,+Hipótesis!O32*J33,0)</f>
        <v>39.16</v>
      </c>
      <c r="M33" s="120"/>
    </row>
    <row r="34" spans="1:13" ht="12.75">
      <c r="A34" s="173" t="b">
        <v>0</v>
      </c>
      <c r="B34" s="17"/>
      <c r="C34" s="35" t="str">
        <f>+Hipótesis!C33</f>
        <v>Sembradora hortícolas</v>
      </c>
      <c r="D34" s="25" t="str">
        <f>+Hipótesis!D33</f>
        <v>4 c - 0,30 m</v>
      </c>
      <c r="E34" s="11">
        <f>+Hipótesis!I33</f>
        <v>26.4</v>
      </c>
      <c r="F34" s="26">
        <f t="shared" si="0"/>
        <v>0</v>
      </c>
      <c r="G34" s="25">
        <f>IF(A34,+Hipótesis!J33,0)</f>
        <v>0</v>
      </c>
      <c r="H34" s="11">
        <f>IF(A34,+Hipótesis!K33,0)</f>
        <v>0</v>
      </c>
      <c r="I34" s="26">
        <f>IF(A34,+Hipótesis!L33,0)</f>
        <v>0</v>
      </c>
      <c r="J34" s="28">
        <v>1</v>
      </c>
      <c r="K34" s="26">
        <f t="shared" si="1"/>
        <v>0</v>
      </c>
      <c r="L34" s="26">
        <f>IF(A34,+Hipótesis!O33*J34,0)</f>
        <v>0</v>
      </c>
      <c r="M34" s="120"/>
    </row>
    <row r="35" spans="1:13" ht="12.75">
      <c r="A35" s="173" t="b">
        <v>0</v>
      </c>
      <c r="B35" s="17"/>
      <c r="C35" s="35" t="str">
        <f>+Hipótesis!C34</f>
        <v>Plantadora patatas</v>
      </c>
      <c r="D35" s="25" t="str">
        <f>+Hipótesis!D34</f>
        <v>4 c - 0,80 m</v>
      </c>
      <c r="E35" s="11">
        <f>+Hipótesis!I34</f>
        <v>125</v>
      </c>
      <c r="F35" s="26">
        <f t="shared" si="0"/>
        <v>0</v>
      </c>
      <c r="G35" s="25">
        <f>IF(A35,+Hipótesis!J34,0)</f>
        <v>0</v>
      </c>
      <c r="H35" s="11">
        <f>IF(A35,+Hipótesis!K34,0)</f>
        <v>0</v>
      </c>
      <c r="I35" s="26">
        <f>IF(A35,+Hipótesis!L34,0)</f>
        <v>0</v>
      </c>
      <c r="J35" s="28">
        <v>1</v>
      </c>
      <c r="K35" s="26">
        <f t="shared" si="1"/>
        <v>0</v>
      </c>
      <c r="L35" s="26">
        <f>IF(A35,+Hipótesis!O34*J35,0)</f>
        <v>0</v>
      </c>
      <c r="M35" s="120"/>
    </row>
    <row r="36" spans="1:13" ht="12.75">
      <c r="A36" s="173"/>
      <c r="B36" s="6"/>
      <c r="C36" s="34" t="s">
        <v>22</v>
      </c>
      <c r="D36" s="25"/>
      <c r="E36" s="11"/>
      <c r="F36" s="26"/>
      <c r="G36" s="25"/>
      <c r="H36" s="11"/>
      <c r="I36" s="26"/>
      <c r="J36" s="28"/>
      <c r="K36" s="26"/>
      <c r="L36" s="33"/>
      <c r="M36" s="120"/>
    </row>
    <row r="37" spans="1:13" ht="12.75">
      <c r="A37" s="173" t="b">
        <v>1</v>
      </c>
      <c r="B37" s="7"/>
      <c r="C37" s="35" t="str">
        <f>+Hipótesis!C36</f>
        <v>Abonadora suspendida</v>
      </c>
      <c r="D37" s="25" t="str">
        <f>+Hipótesis!D36</f>
        <v>1 disco</v>
      </c>
      <c r="E37" s="11">
        <f>+Hipótesis!I36</f>
        <v>320</v>
      </c>
      <c r="F37" s="26">
        <f>IF(A37,K37/G37,0)</f>
        <v>2</v>
      </c>
      <c r="G37" s="25">
        <f>IF(A37,+Hipótesis!J36,0)</f>
        <v>0.13</v>
      </c>
      <c r="H37" s="11">
        <f>IF(A37,+Hipótesis!K36,0)</f>
        <v>18.36</v>
      </c>
      <c r="I37" s="26">
        <f>IF(A37,+Hipótesis!L36,0)</f>
        <v>2.3</v>
      </c>
      <c r="J37" s="28">
        <v>2</v>
      </c>
      <c r="K37" s="26">
        <f>+G37*J37*$D$54</f>
        <v>0.26</v>
      </c>
      <c r="L37" s="26">
        <f>IF(A37,+Hipótesis!O36*J37,0)</f>
        <v>9.52</v>
      </c>
      <c r="M37" s="120"/>
    </row>
    <row r="38" spans="1:13" ht="12.75">
      <c r="A38" s="173" t="b">
        <v>0</v>
      </c>
      <c r="B38" s="7"/>
      <c r="C38" s="35" t="str">
        <f>+Hipótesis!C37</f>
        <v>Abonadora tolva grande</v>
      </c>
      <c r="D38" s="25" t="str">
        <f>+Hipótesis!D37</f>
        <v>2 discos</v>
      </c>
      <c r="E38" s="11">
        <f>+Hipótesis!I37</f>
        <v>480</v>
      </c>
      <c r="F38" s="26">
        <f>IF(A38,K38/G38,0)</f>
        <v>0</v>
      </c>
      <c r="G38" s="25">
        <f>IF(A38,+Hipótesis!J37,0)</f>
        <v>0</v>
      </c>
      <c r="H38" s="11">
        <f>IF(A38,+Hipótesis!K37,0)</f>
        <v>0</v>
      </c>
      <c r="I38" s="26">
        <f>IF(A38,+Hipótesis!L37,0)</f>
        <v>0</v>
      </c>
      <c r="J38" s="28">
        <v>1</v>
      </c>
      <c r="K38" s="26">
        <f>+G38*J38*$D$54</f>
        <v>0</v>
      </c>
      <c r="L38" s="26">
        <f>IF(A38,+Hipótesis!O37*J38,0)</f>
        <v>0</v>
      </c>
      <c r="M38" s="120"/>
    </row>
    <row r="39" spans="1:13" ht="12.75">
      <c r="A39" s="173" t="b">
        <v>0</v>
      </c>
      <c r="B39" s="7"/>
      <c r="C39" s="35" t="str">
        <f>+Hipótesis!C38</f>
        <v>Remolque esparcidor estiércol</v>
      </c>
      <c r="D39" s="25" t="str">
        <f>+Hipótesis!D38</f>
        <v>5 t</v>
      </c>
      <c r="E39" s="11">
        <f>+Hipótesis!I38</f>
        <v>140</v>
      </c>
      <c r="F39" s="26">
        <f>IF(A39,K39/G39,0)</f>
        <v>0</v>
      </c>
      <c r="G39" s="25">
        <f>IF(A39,+Hipótesis!J38,0)</f>
        <v>0</v>
      </c>
      <c r="H39" s="11">
        <f>IF(A39,+Hipótesis!K38,0)</f>
        <v>0</v>
      </c>
      <c r="I39" s="26">
        <f>IF(A39,+Hipótesis!L38,0)</f>
        <v>0</v>
      </c>
      <c r="J39" s="28">
        <v>1</v>
      </c>
      <c r="K39" s="26">
        <f>+G39*J39*$D$54</f>
        <v>0</v>
      </c>
      <c r="L39" s="26">
        <f>IF(A39,+Hipótesis!O38*J39,0)</f>
        <v>0</v>
      </c>
      <c r="M39" s="120"/>
    </row>
    <row r="40" spans="1:13" ht="12.75">
      <c r="A40" s="173" t="b">
        <v>0</v>
      </c>
      <c r="B40" s="7"/>
      <c r="C40" s="35" t="str">
        <f>+Hipótesis!C39</f>
        <v>Cuba para distribución purín</v>
      </c>
      <c r="D40" s="25" t="str">
        <f>+Hipótesis!D39</f>
        <v>5 m3</v>
      </c>
      <c r="E40" s="11">
        <f>+Hipótesis!I39</f>
        <v>196</v>
      </c>
      <c r="F40" s="26">
        <f>IF(A40,K40/G40,0)</f>
        <v>0</v>
      </c>
      <c r="G40" s="25">
        <f>IF(A40,+Hipótesis!J39,0)</f>
        <v>0</v>
      </c>
      <c r="H40" s="11">
        <f>IF(A40,+Hipótesis!K39,0)</f>
        <v>0</v>
      </c>
      <c r="I40" s="26">
        <f>IF(A40,+Hipótesis!L39,0)</f>
        <v>0</v>
      </c>
      <c r="J40" s="28">
        <v>1</v>
      </c>
      <c r="K40" s="26">
        <f>+G40*J40*$D$54</f>
        <v>0</v>
      </c>
      <c r="L40" s="26">
        <f>IF(A40,+Hipótesis!O39*J40,0)</f>
        <v>0</v>
      </c>
      <c r="M40" s="120"/>
    </row>
    <row r="41" spans="1:13" ht="12.75">
      <c r="A41" s="173"/>
      <c r="B41" s="6"/>
      <c r="C41" s="34" t="s">
        <v>24</v>
      </c>
      <c r="D41" s="25"/>
      <c r="E41" s="11"/>
      <c r="F41" s="26"/>
      <c r="G41" s="25"/>
      <c r="H41" s="11"/>
      <c r="I41" s="26"/>
      <c r="J41" s="28"/>
      <c r="K41" s="26"/>
      <c r="L41" s="33"/>
      <c r="M41" s="120"/>
    </row>
    <row r="42" spans="1:13" ht="12.75">
      <c r="A42" s="173" t="b">
        <v>1</v>
      </c>
      <c r="B42" s="8"/>
      <c r="C42" s="35" t="str">
        <f>+Hipótesis!C41</f>
        <v>Pulverizador barras suspendido</v>
      </c>
      <c r="D42" s="25" t="str">
        <f>+Hipótesis!D41</f>
        <v>16 m</v>
      </c>
      <c r="E42" s="11">
        <f>+Hipótesis!I41</f>
        <v>200</v>
      </c>
      <c r="F42" s="26">
        <f>IF(A42,K42/G42,0)</f>
        <v>2</v>
      </c>
      <c r="G42" s="25">
        <f>IF(A42,+Hipótesis!J41,0)</f>
        <v>0.13</v>
      </c>
      <c r="H42" s="11">
        <f>IF(A42,+Hipótesis!K41,0)</f>
        <v>23.95</v>
      </c>
      <c r="I42" s="26">
        <f>IF(A42,+Hipótesis!L41,0)</f>
        <v>2.99</v>
      </c>
      <c r="J42" s="28">
        <v>2</v>
      </c>
      <c r="K42" s="26">
        <f>+G42*J42*$D$54</f>
        <v>0.26</v>
      </c>
      <c r="L42" s="26">
        <f>IF(A42,+Hipótesis!O41*J42,0)</f>
        <v>12.02</v>
      </c>
      <c r="M42" s="120"/>
    </row>
    <row r="43" spans="1:13" ht="22.5">
      <c r="A43" s="173" t="b">
        <v>0</v>
      </c>
      <c r="B43" s="8"/>
      <c r="C43" s="35" t="str">
        <f>+Hipótesis!C42</f>
        <v>Pulverizadores de barras arrastrado</v>
      </c>
      <c r="D43" s="25" t="str">
        <f>+Hipótesis!D42</f>
        <v>24 m</v>
      </c>
      <c r="E43" s="11">
        <f>+Hipótesis!I42</f>
        <v>600</v>
      </c>
      <c r="F43" s="26">
        <f>IF(A43,K43/G43,0)</f>
        <v>0</v>
      </c>
      <c r="G43" s="25">
        <f>IF(A43,+Hipótesis!J42,0)</f>
        <v>0</v>
      </c>
      <c r="H43" s="11">
        <f>IF(A43,+Hipótesis!K42,0)</f>
        <v>0</v>
      </c>
      <c r="I43" s="26">
        <f>IF(A43,+Hipótesis!L42,0)</f>
        <v>0</v>
      </c>
      <c r="J43" s="28">
        <v>1</v>
      </c>
      <c r="K43" s="26">
        <f>+G43*J43*$D$54</f>
        <v>0</v>
      </c>
      <c r="L43" s="26">
        <f>IF(A43,+Hipótesis!O42*J43,0)</f>
        <v>0</v>
      </c>
      <c r="M43" s="120"/>
    </row>
    <row r="44" spans="1:13" ht="12.75">
      <c r="A44" s="173"/>
      <c r="B44" s="6"/>
      <c r="C44" s="34" t="s">
        <v>25</v>
      </c>
      <c r="D44" s="37"/>
      <c r="E44" s="11"/>
      <c r="F44" s="26"/>
      <c r="G44" s="25"/>
      <c r="H44" s="11"/>
      <c r="I44" s="26"/>
      <c r="J44" s="28"/>
      <c r="K44" s="26"/>
      <c r="L44" s="33"/>
      <c r="M44" s="120"/>
    </row>
    <row r="45" spans="1:13" ht="12.75">
      <c r="A45" s="173" t="b">
        <v>1</v>
      </c>
      <c r="B45" s="58"/>
      <c r="C45" s="35" t="str">
        <f>+Hipótesis!C56</f>
        <v>Picadora de paja</v>
      </c>
      <c r="D45" s="25" t="str">
        <f>+Hipótesis!D56</f>
        <v>12 t/h</v>
      </c>
      <c r="E45" s="11">
        <f>+Hipótesis!I56</f>
        <v>225</v>
      </c>
      <c r="F45" s="26">
        <f>IF(A45,K45/G45,0)</f>
        <v>1</v>
      </c>
      <c r="G45" s="25">
        <f>IF(A45,+Hipótesis!J56,0)</f>
        <v>0.44</v>
      </c>
      <c r="H45" s="11">
        <f>IF(A45,+Hipótesis!K56,0)</f>
        <v>23.92</v>
      </c>
      <c r="I45" s="26">
        <f>IF(A45,+Hipótesis!L56,0)</f>
        <v>10.63</v>
      </c>
      <c r="J45" s="28">
        <v>1</v>
      </c>
      <c r="K45" s="26">
        <f>+G45*J45*$D$54</f>
        <v>0.44</v>
      </c>
      <c r="L45" s="26">
        <f>IF(A45,+Hipótesis!O56*J45,0)</f>
        <v>31.98</v>
      </c>
      <c r="M45" s="120"/>
    </row>
    <row r="46" spans="1:13" ht="6" customHeight="1">
      <c r="A46" s="173"/>
      <c r="B46" s="47"/>
      <c r="C46" s="35"/>
      <c r="D46" s="25"/>
      <c r="E46" s="11"/>
      <c r="F46" s="26"/>
      <c r="G46" s="25"/>
      <c r="H46" s="11"/>
      <c r="I46" s="26"/>
      <c r="J46" s="28"/>
      <c r="K46" s="26"/>
      <c r="L46" s="26"/>
      <c r="M46" s="120"/>
    </row>
    <row r="47" spans="1:13" ht="12.75">
      <c r="A47" s="173" t="b">
        <v>0</v>
      </c>
      <c r="B47" s="59"/>
      <c r="C47" s="35" t="str">
        <f>+Hipótesis!C58</f>
        <v>Cosechadora de patatas</v>
      </c>
      <c r="D47" s="25" t="str">
        <f>+Hipótesis!D58</f>
        <v>2 líneas</v>
      </c>
      <c r="E47" s="11">
        <f>+Hipótesis!I58</f>
        <v>112</v>
      </c>
      <c r="F47" s="26">
        <f>IF(A47,K47/G47,0)</f>
        <v>0</v>
      </c>
      <c r="G47" s="25">
        <f>IF(A47,+Hipótesis!J58,0)</f>
        <v>0</v>
      </c>
      <c r="H47" s="11">
        <f>IF(A47,+Hipótesis!K58,0)</f>
        <v>0</v>
      </c>
      <c r="I47" s="26">
        <f>IF(A47,+Hipótesis!L58,0)</f>
        <v>0</v>
      </c>
      <c r="J47" s="28">
        <v>1</v>
      </c>
      <c r="K47" s="26">
        <f>+G47*J47*$D$54</f>
        <v>0</v>
      </c>
      <c r="L47" s="26">
        <f>IF(A47,+Hipótesis!O58*J47,0)</f>
        <v>0</v>
      </c>
      <c r="M47" s="120"/>
    </row>
    <row r="48" spans="1:13" ht="5.25" customHeight="1">
      <c r="A48" s="173"/>
      <c r="B48" s="47"/>
      <c r="C48" s="35">
        <f>+Hipótesis!C59</f>
        <v>0</v>
      </c>
      <c r="D48" s="25"/>
      <c r="E48" s="11"/>
      <c r="F48" s="26"/>
      <c r="G48" s="25"/>
      <c r="H48" s="11"/>
      <c r="I48" s="26"/>
      <c r="J48" s="28"/>
      <c r="K48" s="26"/>
      <c r="L48" s="26"/>
      <c r="M48" s="120"/>
    </row>
    <row r="49" spans="1:13" ht="12.75">
      <c r="A49" s="173" t="b">
        <v>0</v>
      </c>
      <c r="B49" s="60"/>
      <c r="C49" s="35" t="str">
        <f>+Hipótesis!C60</f>
        <v>Descoronadora remolacha</v>
      </c>
      <c r="D49" s="25" t="str">
        <f>+Hipótesis!D60</f>
        <v>6 lineas</v>
      </c>
      <c r="E49" s="11">
        <f>+Hipótesis!I60</f>
        <v>210</v>
      </c>
      <c r="F49" s="26">
        <f>IF(A49,K49/G49,0)</f>
        <v>0</v>
      </c>
      <c r="G49" s="25">
        <f>IF(A49,+Hipótesis!J60,0)</f>
        <v>0</v>
      </c>
      <c r="H49" s="11">
        <f>IF(A49,+Hipótesis!K60,0)</f>
        <v>0</v>
      </c>
      <c r="I49" s="26">
        <f>IF(A49,+Hipótesis!L60,0)</f>
        <v>0</v>
      </c>
      <c r="J49" s="28">
        <v>1</v>
      </c>
      <c r="K49" s="26">
        <f>+G49*J49*$D$54</f>
        <v>0</v>
      </c>
      <c r="L49" s="26">
        <f>IF(A49,+Hipótesis!O60*J49,0)</f>
        <v>0</v>
      </c>
      <c r="M49" s="120"/>
    </row>
    <row r="50" spans="1:13" ht="12.75">
      <c r="A50" s="173" t="b">
        <v>0</v>
      </c>
      <c r="B50" s="61"/>
      <c r="C50" s="35" t="str">
        <f>+Hipótesis!C61</f>
        <v>Arrancadora de remolacha</v>
      </c>
      <c r="D50" s="25" t="str">
        <f>+Hipótesis!D61</f>
        <v>6 líneas</v>
      </c>
      <c r="E50" s="11">
        <f>+Hipótesis!I61</f>
        <v>210</v>
      </c>
      <c r="F50" s="26">
        <f>IF(A50,K50/G50,0)</f>
        <v>0</v>
      </c>
      <c r="G50" s="25">
        <f>IF(A50,+Hipótesis!J61,0)</f>
        <v>0</v>
      </c>
      <c r="H50" s="11">
        <f>IF(A50,+Hipótesis!K61,0)</f>
        <v>0</v>
      </c>
      <c r="I50" s="26">
        <f>IF(A50,+Hipótesis!L61,0)</f>
        <v>0</v>
      </c>
      <c r="J50" s="28">
        <v>1</v>
      </c>
      <c r="K50" s="26">
        <f>+G50*J50*$D$54</f>
        <v>0</v>
      </c>
      <c r="L50" s="26">
        <f>IF(A50,+Hipótesis!O61*J50,0)</f>
        <v>0</v>
      </c>
      <c r="M50" s="120"/>
    </row>
    <row r="51" spans="1:13" ht="13.5" thickBot="1">
      <c r="A51" s="173" t="b">
        <v>0</v>
      </c>
      <c r="B51" s="61"/>
      <c r="C51" s="35" t="str">
        <f>+Hipótesis!C62</f>
        <v>Cargadora de remolacha</v>
      </c>
      <c r="D51" s="98" t="str">
        <f>+Hipótesis!D62</f>
        <v>6 l/ sin tolva</v>
      </c>
      <c r="E51" s="106">
        <f>+Hipótesis!I62</f>
        <v>210</v>
      </c>
      <c r="F51" s="102">
        <f>IF(A51,K51/G51,0)</f>
        <v>0</v>
      </c>
      <c r="G51" s="25">
        <f>IF(A51,+Hipótesis!J62,0)</f>
        <v>0</v>
      </c>
      <c r="H51" s="11">
        <f>IF(A51,+Hipótesis!K62,0)</f>
        <v>0</v>
      </c>
      <c r="I51" s="26">
        <f>IF(A51,+Hipótesis!L62,0)</f>
        <v>0</v>
      </c>
      <c r="J51" s="50">
        <v>1</v>
      </c>
      <c r="K51" s="49">
        <f>+G51*J51*$D$54</f>
        <v>0</v>
      </c>
      <c r="L51" s="26">
        <f>IF(A51,+Hipótesis!O62*J51,0)</f>
        <v>0</v>
      </c>
      <c r="M51" s="120"/>
    </row>
    <row r="52" spans="1:13" ht="12.75">
      <c r="A52" s="173"/>
      <c r="B52" s="118"/>
      <c r="C52" s="133" t="s">
        <v>209</v>
      </c>
      <c r="D52" s="118"/>
      <c r="E52" s="118"/>
      <c r="F52" s="118"/>
      <c r="G52" s="53"/>
      <c r="H52" s="54"/>
      <c r="I52" s="54"/>
      <c r="J52" s="54"/>
      <c r="K52" s="52" t="s">
        <v>52</v>
      </c>
      <c r="L52" s="55" t="s">
        <v>39</v>
      </c>
      <c r="M52" s="120"/>
    </row>
    <row r="53" spans="1:13" ht="13.5" thickBot="1">
      <c r="A53" s="173"/>
      <c r="B53" s="118"/>
      <c r="C53" s="133" t="s">
        <v>210</v>
      </c>
      <c r="D53" s="118"/>
      <c r="E53" s="134"/>
      <c r="F53" s="134"/>
      <c r="G53" s="194" t="s">
        <v>53</v>
      </c>
      <c r="H53" s="195"/>
      <c r="I53" s="195"/>
      <c r="J53" s="196"/>
      <c r="K53" s="109">
        <f>SUM(K18:K51)</f>
        <v>4.49</v>
      </c>
      <c r="L53" s="56">
        <f>SUM(L18:L51)</f>
        <v>212.75000000000003</v>
      </c>
      <c r="M53" s="120"/>
    </row>
    <row r="54" spans="1:13" ht="13.5" customHeight="1" thickBot="1">
      <c r="A54" s="173"/>
      <c r="B54" s="118"/>
      <c r="C54" s="51" t="s">
        <v>201</v>
      </c>
      <c r="D54" s="111">
        <v>1</v>
      </c>
      <c r="E54" s="134"/>
      <c r="F54" s="134"/>
      <c r="G54" s="197" t="s">
        <v>207</v>
      </c>
      <c r="H54" s="198"/>
      <c r="I54" s="198"/>
      <c r="J54" s="198"/>
      <c r="K54" s="198"/>
      <c r="L54" s="110">
        <f>+L53*D54</f>
        <v>212.75000000000003</v>
      </c>
      <c r="M54" s="120"/>
    </row>
    <row r="55" spans="1:13" ht="13.5" thickBot="1">
      <c r="A55" s="173"/>
      <c r="B55" s="118"/>
      <c r="C55" s="135"/>
      <c r="D55" s="136"/>
      <c r="E55" s="134"/>
      <c r="F55" s="137"/>
      <c r="G55" s="138"/>
      <c r="H55" s="138"/>
      <c r="I55" s="138"/>
      <c r="J55" s="138"/>
      <c r="K55" s="139"/>
      <c r="L55" s="140"/>
      <c r="M55" s="120"/>
    </row>
    <row r="56" spans="1:13" ht="12.75">
      <c r="A56" s="173"/>
      <c r="B56" s="118"/>
      <c r="C56" s="135"/>
      <c r="D56" s="188" t="s">
        <v>41</v>
      </c>
      <c r="E56" s="190" t="s">
        <v>42</v>
      </c>
      <c r="F56" s="191"/>
      <c r="G56" s="18" t="s">
        <v>1</v>
      </c>
      <c r="H56" s="19" t="s">
        <v>3</v>
      </c>
      <c r="I56" s="20" t="s">
        <v>3</v>
      </c>
      <c r="J56" s="18"/>
      <c r="K56" s="20" t="s">
        <v>30</v>
      </c>
      <c r="L56" s="96" t="s">
        <v>166</v>
      </c>
      <c r="M56" s="120"/>
    </row>
    <row r="57" spans="1:13" ht="12.75">
      <c r="A57" s="173"/>
      <c r="B57" s="118"/>
      <c r="C57" s="135"/>
      <c r="D57" s="189"/>
      <c r="E57" s="192"/>
      <c r="F57" s="193"/>
      <c r="G57" s="21" t="s">
        <v>2</v>
      </c>
      <c r="H57" s="2" t="s">
        <v>4</v>
      </c>
      <c r="I57" s="22" t="s">
        <v>5</v>
      </c>
      <c r="J57" s="28" t="s">
        <v>6</v>
      </c>
      <c r="K57" s="22" t="s">
        <v>40</v>
      </c>
      <c r="L57" s="97" t="s">
        <v>200</v>
      </c>
      <c r="M57" s="120"/>
    </row>
    <row r="58" spans="1:13" ht="12.75">
      <c r="A58" s="173"/>
      <c r="B58" s="6"/>
      <c r="C58" s="34" t="s">
        <v>27</v>
      </c>
      <c r="D58" s="103"/>
      <c r="E58" s="2" t="s">
        <v>55</v>
      </c>
      <c r="F58" s="92" t="s">
        <v>43</v>
      </c>
      <c r="G58" s="21"/>
      <c r="H58" s="2"/>
      <c r="I58" s="22"/>
      <c r="J58" s="28"/>
      <c r="K58" s="22"/>
      <c r="L58" s="30"/>
      <c r="M58" s="120"/>
    </row>
    <row r="59" spans="1:13" ht="13.5" customHeight="1">
      <c r="A59" s="173" t="b">
        <v>0</v>
      </c>
      <c r="B59" s="10"/>
      <c r="C59" s="35" t="str">
        <f>+Hipótesis!C72</f>
        <v>Cosechadora de granos (pequeña)</v>
      </c>
      <c r="D59" s="25" t="str">
        <f>+Hipótesis!D72</f>
        <v>6 m/3,5 t/ha</v>
      </c>
      <c r="E59" s="91">
        <f>+Hipótesis!I72</f>
        <v>2550</v>
      </c>
      <c r="F59" s="26">
        <f>IF(A59,K59/G59,0)</f>
        <v>0</v>
      </c>
      <c r="G59" s="25">
        <f>IF(A59,+Hipótesis!J72,0)</f>
        <v>0</v>
      </c>
      <c r="H59" s="11">
        <f>IF(A59,+Hipótesis!K72,0)</f>
        <v>0</v>
      </c>
      <c r="I59" s="94">
        <f>IF(A59,+Hipótesis!L72,0)</f>
        <v>0</v>
      </c>
      <c r="J59" s="101">
        <v>1</v>
      </c>
      <c r="K59" s="26">
        <f>+G59*J59*$D$54</f>
        <v>0</v>
      </c>
      <c r="L59" s="95">
        <f>+I59*J59*$D$54</f>
        <v>0</v>
      </c>
      <c r="M59" s="120"/>
    </row>
    <row r="60" spans="1:13" ht="12.75">
      <c r="A60" s="173" t="b">
        <v>0</v>
      </c>
      <c r="B60" s="10"/>
      <c r="C60" s="35" t="str">
        <f>+Hipótesis!C73</f>
        <v>Cosechadora de granos (grande)</v>
      </c>
      <c r="D60" s="25" t="str">
        <f>+Hipótesis!D73</f>
        <v>7 m/5,0 t/ha</v>
      </c>
      <c r="E60" s="91">
        <f>+Hipótesis!I73</f>
        <v>2975</v>
      </c>
      <c r="F60" s="26">
        <f>IF(A60,K60/G60,0)</f>
        <v>0</v>
      </c>
      <c r="G60" s="25">
        <f>IF(A60,+Hipótesis!J73,0)</f>
        <v>0</v>
      </c>
      <c r="H60" s="11">
        <f>IF(A60,+Hipótesis!K73,0)</f>
        <v>0</v>
      </c>
      <c r="I60" s="94">
        <f>IF(A60,+Hipótesis!L73,0)</f>
        <v>0</v>
      </c>
      <c r="J60" s="28">
        <v>1</v>
      </c>
      <c r="K60" s="26">
        <f>+G60*J60*$D$54</f>
        <v>0</v>
      </c>
      <c r="L60" s="95">
        <f>+I60*J60*$D$54</f>
        <v>0</v>
      </c>
      <c r="M60" s="120"/>
    </row>
    <row r="61" spans="1:13" ht="12.75">
      <c r="A61" s="173" t="b">
        <v>1</v>
      </c>
      <c r="B61" s="10"/>
      <c r="C61" s="35" t="str">
        <f>+Hipótesis!C74</f>
        <v>Cosechadora de granos (maíz)</v>
      </c>
      <c r="D61" s="25" t="str">
        <f>+Hipótesis!D74</f>
        <v>6 m/10 t/ha</v>
      </c>
      <c r="E61" s="91">
        <f>+Hipótesis!I74</f>
        <v>1530</v>
      </c>
      <c r="F61" s="26">
        <f>IF(A61,K61/G61,0)</f>
        <v>1</v>
      </c>
      <c r="G61" s="25">
        <f>IF(A61,+Hipótesis!J74,0)</f>
        <v>0.65</v>
      </c>
      <c r="H61" s="11">
        <f>IF(A61,+Hipótesis!K74,0)</f>
        <v>114.6</v>
      </c>
      <c r="I61" s="94">
        <f>IF(A61,+Hipótesis!L74,0)</f>
        <v>74.9</v>
      </c>
      <c r="J61" s="28">
        <v>1</v>
      </c>
      <c r="K61" s="26">
        <f>+G61*J61*$D$54</f>
        <v>0.65</v>
      </c>
      <c r="L61" s="95">
        <f>+I61*J61*$D$54</f>
        <v>74.9</v>
      </c>
      <c r="M61" s="120"/>
    </row>
    <row r="62" spans="1:13" ht="6" customHeight="1">
      <c r="A62" s="173"/>
      <c r="B62" s="12"/>
      <c r="C62" s="35"/>
      <c r="D62" s="87"/>
      <c r="E62" s="12"/>
      <c r="F62" s="88"/>
      <c r="G62" s="87"/>
      <c r="H62" s="12"/>
      <c r="I62" s="105"/>
      <c r="J62" s="87"/>
      <c r="K62" s="88"/>
      <c r="L62" s="112"/>
      <c r="M62" s="120"/>
    </row>
    <row r="63" spans="1:13" ht="12.75">
      <c r="A63" s="173" t="b">
        <v>0</v>
      </c>
      <c r="B63" s="62"/>
      <c r="C63" s="35" t="str">
        <f>+Hipótesis!C79</f>
        <v>Cosechadora de remolacha</v>
      </c>
      <c r="D63" s="25" t="str">
        <f>+Hipótesis!D79</f>
        <v>6 lin/20 m3</v>
      </c>
      <c r="E63" s="91">
        <f>+Hipótesis!I79</f>
        <v>923</v>
      </c>
      <c r="F63" s="26">
        <f>IF(A63,K63/G63,0)</f>
        <v>0</v>
      </c>
      <c r="G63" s="25">
        <f>IF(A63,+Hipótesis!J79,0)</f>
        <v>0</v>
      </c>
      <c r="H63" s="11">
        <f>IF(A63,+Hipótesis!K79,0)</f>
        <v>0</v>
      </c>
      <c r="I63" s="94">
        <f>IF(A63,+Hipótesis!L79,0)</f>
        <v>0</v>
      </c>
      <c r="J63" s="28">
        <v>1</v>
      </c>
      <c r="K63" s="26">
        <f>+G63*J63*$D$54</f>
        <v>0</v>
      </c>
      <c r="L63" s="95">
        <f>+I63*J63*$D$54</f>
        <v>0</v>
      </c>
      <c r="M63" s="120"/>
    </row>
    <row r="64" spans="1:13" ht="22.5">
      <c r="A64" s="173" t="b">
        <v>0</v>
      </c>
      <c r="B64" s="62"/>
      <c r="C64" s="35" t="str">
        <f>+Hipótesis!C80</f>
        <v>Descoronadora-arrancadora remolacha</v>
      </c>
      <c r="D64" s="107" t="str">
        <f>+Hipótesis!D80</f>
        <v>6 l-150 CV</v>
      </c>
      <c r="E64" s="91">
        <f>+Hipótesis!I80</f>
        <v>420</v>
      </c>
      <c r="F64" s="26">
        <f>IF(A64,K64/G64,0)</f>
        <v>0</v>
      </c>
      <c r="G64" s="25">
        <f>IF(A64,+Hipótesis!J80,0)</f>
        <v>0</v>
      </c>
      <c r="H64" s="93">
        <f>IF(A64,+Hipótesis!K80,0)</f>
        <v>0</v>
      </c>
      <c r="I64" s="94">
        <f>IF(A64,+Hipótesis!L80,0)</f>
        <v>0</v>
      </c>
      <c r="J64" s="28">
        <v>1</v>
      </c>
      <c r="K64" s="26">
        <f>+G64*J64*$D$54</f>
        <v>0</v>
      </c>
      <c r="L64" s="95">
        <f>+I64*J64*$D$54</f>
        <v>0</v>
      </c>
      <c r="M64" s="120"/>
    </row>
    <row r="65" spans="1:13" ht="23.25" thickBot="1">
      <c r="A65" s="173" t="b">
        <v>0</v>
      </c>
      <c r="B65" s="62"/>
      <c r="C65" s="35" t="str">
        <f>+Hipótesis!C81</f>
        <v>Cargadora de remolacha</v>
      </c>
      <c r="D65" s="108" t="str">
        <f>+Hipótesis!D81</f>
        <v>6 l+t -150 CV</v>
      </c>
      <c r="E65" s="104">
        <f>+Hipótesis!I81</f>
        <v>420</v>
      </c>
      <c r="F65" s="102">
        <f>IF(A65,K65/G65,0)</f>
        <v>0</v>
      </c>
      <c r="G65" s="98">
        <f>IF(A65,+Hipótesis!J81,0)</f>
        <v>0</v>
      </c>
      <c r="H65" s="99">
        <f>IF(A65,+Hipótesis!K81,0)</f>
        <v>0</v>
      </c>
      <c r="I65" s="100">
        <f>IF(A65,+Hipótesis!L81,0)</f>
        <v>0</v>
      </c>
      <c r="J65" s="89">
        <v>1</v>
      </c>
      <c r="K65" s="102">
        <f>+G65*J65*$D$54</f>
        <v>0</v>
      </c>
      <c r="L65" s="113">
        <f>+I65*J65*$D$54</f>
        <v>0</v>
      </c>
      <c r="M65" s="120"/>
    </row>
    <row r="66" spans="1:13" ht="12.75">
      <c r="A66" s="173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20"/>
    </row>
    <row r="67" spans="1:13" ht="12.75">
      <c r="A67" s="173"/>
      <c r="B67" s="118"/>
      <c r="C67" s="141" t="s">
        <v>64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20"/>
    </row>
    <row r="68" spans="1:13" ht="12.75">
      <c r="A68" s="173"/>
      <c r="B68" s="118"/>
      <c r="C68" s="141" t="s">
        <v>65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20"/>
    </row>
    <row r="69" spans="1:13" ht="12.75">
      <c r="A69" s="174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30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</sheetData>
  <sheetProtection/>
  <mergeCells count="8">
    <mergeCell ref="D56:D57"/>
    <mergeCell ref="E56:F57"/>
    <mergeCell ref="G53:J53"/>
    <mergeCell ref="G54:K54"/>
    <mergeCell ref="B15:B16"/>
    <mergeCell ref="C15:C16"/>
    <mergeCell ref="D15:D16"/>
    <mergeCell ref="E15:F16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6:Q100"/>
  <sheetViews>
    <sheetView zoomScalePageLayoutView="0" workbookViewId="0" topLeftCell="A10">
      <selection activeCell="D13" sqref="D13"/>
    </sheetView>
  </sheetViews>
  <sheetFormatPr defaultColWidth="11.421875" defaultRowHeight="12.75"/>
  <cols>
    <col min="1" max="1" width="3.00390625" style="0" customWidth="1"/>
    <col min="2" max="2" width="3.7109375" style="0" customWidth="1"/>
    <col min="3" max="3" width="30.140625" style="0" bestFit="1" customWidth="1"/>
    <col min="5" max="5" width="10.140625" style="0" customWidth="1"/>
    <col min="6" max="6" width="8.00390625" style="0" customWidth="1"/>
    <col min="7" max="7" width="9.421875" style="0" customWidth="1"/>
    <col min="8" max="8" width="8.00390625" style="0" customWidth="1"/>
    <col min="9" max="15" width="9.00390625" style="0" customWidth="1"/>
    <col min="16" max="16" width="4.00390625" style="0" customWidth="1"/>
  </cols>
  <sheetData>
    <row r="6" ht="12.75">
      <c r="C6" s="15"/>
    </row>
    <row r="7" ht="12.75">
      <c r="C7" s="15"/>
    </row>
    <row r="8" ht="12.75">
      <c r="A8" s="14"/>
    </row>
    <row r="9" ht="12.75">
      <c r="A9" s="14"/>
    </row>
    <row r="10" ht="12.75">
      <c r="A10" s="14"/>
    </row>
    <row r="11" spans="1:16" ht="12.75">
      <c r="A11" s="143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</row>
    <row r="12" spans="1:16" ht="12.75">
      <c r="A12" s="121"/>
      <c r="B12" s="118"/>
      <c r="C12" s="144" t="s">
        <v>215</v>
      </c>
      <c r="D12" s="118"/>
      <c r="E12" s="185" t="s">
        <v>216</v>
      </c>
      <c r="F12" s="118"/>
      <c r="G12" s="118"/>
      <c r="H12" s="118"/>
      <c r="I12" s="118"/>
      <c r="J12" s="118"/>
      <c r="K12" s="118"/>
      <c r="L12" s="177" t="s">
        <v>214</v>
      </c>
      <c r="M12" s="186">
        <v>28.13</v>
      </c>
      <c r="N12" s="186">
        <v>24.04</v>
      </c>
      <c r="O12" s="178" t="s">
        <v>212</v>
      </c>
      <c r="P12" s="120"/>
    </row>
    <row r="13" spans="1:16" ht="13.5" thickBot="1">
      <c r="A13" s="121"/>
      <c r="B13" s="118"/>
      <c r="C13" s="123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20"/>
    </row>
    <row r="14" spans="1:16" ht="12.75" customHeight="1">
      <c r="A14" s="131"/>
      <c r="B14" s="199"/>
      <c r="C14" s="201" t="s">
        <v>0</v>
      </c>
      <c r="D14" s="202" t="s">
        <v>41</v>
      </c>
      <c r="E14" s="38" t="s">
        <v>70</v>
      </c>
      <c r="F14" s="203" t="s">
        <v>92</v>
      </c>
      <c r="G14" s="204"/>
      <c r="H14" s="40" t="s">
        <v>67</v>
      </c>
      <c r="I14" s="65" t="s">
        <v>95</v>
      </c>
      <c r="J14" s="75" t="s">
        <v>93</v>
      </c>
      <c r="K14" s="212" t="s">
        <v>94</v>
      </c>
      <c r="L14" s="213"/>
      <c r="M14" s="213" t="s">
        <v>96</v>
      </c>
      <c r="N14" s="214"/>
      <c r="O14" s="71" t="s">
        <v>3</v>
      </c>
      <c r="P14" s="120"/>
    </row>
    <row r="15" spans="1:16" ht="12.75">
      <c r="A15" s="131"/>
      <c r="B15" s="199"/>
      <c r="C15" s="201"/>
      <c r="D15" s="202"/>
      <c r="E15" s="43" t="s">
        <v>71</v>
      </c>
      <c r="F15" s="43"/>
      <c r="G15" s="43"/>
      <c r="H15" s="44" t="s">
        <v>68</v>
      </c>
      <c r="I15" s="66" t="s">
        <v>48</v>
      </c>
      <c r="J15" s="76" t="s">
        <v>2</v>
      </c>
      <c r="K15" s="42" t="s">
        <v>4</v>
      </c>
      <c r="L15" s="2" t="s">
        <v>5</v>
      </c>
      <c r="M15" s="45" t="s">
        <v>46</v>
      </c>
      <c r="N15" s="77" t="s">
        <v>47</v>
      </c>
      <c r="O15" s="72" t="s">
        <v>30</v>
      </c>
      <c r="P15" s="120"/>
    </row>
    <row r="16" spans="1:16" ht="12.75">
      <c r="A16" s="131"/>
      <c r="B16" s="1"/>
      <c r="C16" s="34" t="s">
        <v>8</v>
      </c>
      <c r="D16" s="3"/>
      <c r="E16" s="3"/>
      <c r="F16" s="41" t="s">
        <v>76</v>
      </c>
      <c r="G16" s="41" t="s">
        <v>121</v>
      </c>
      <c r="H16" s="41"/>
      <c r="I16" s="67" t="s">
        <v>85</v>
      </c>
      <c r="J16" s="78"/>
      <c r="K16" s="41"/>
      <c r="L16" s="41"/>
      <c r="M16" s="41" t="s">
        <v>45</v>
      </c>
      <c r="N16" s="79" t="s">
        <v>44</v>
      </c>
      <c r="O16" s="73"/>
      <c r="P16" s="120"/>
    </row>
    <row r="17" spans="1:16" ht="12.75">
      <c r="A17" s="131"/>
      <c r="B17" s="4"/>
      <c r="C17" s="35" t="s">
        <v>9</v>
      </c>
      <c r="D17" s="11" t="s">
        <v>31</v>
      </c>
      <c r="E17" s="11" t="s">
        <v>217</v>
      </c>
      <c r="F17" s="11" t="s">
        <v>74</v>
      </c>
      <c r="G17" s="11" t="s">
        <v>73</v>
      </c>
      <c r="H17" s="11">
        <v>100</v>
      </c>
      <c r="I17" s="68">
        <v>84</v>
      </c>
      <c r="J17" s="81">
        <v>1.18</v>
      </c>
      <c r="K17" s="82">
        <v>20.43</v>
      </c>
      <c r="L17" s="82">
        <v>24.14</v>
      </c>
      <c r="M17" s="181">
        <v>63.41</v>
      </c>
      <c r="N17" s="182">
        <v>58.56</v>
      </c>
      <c r="O17" s="74">
        <f>IF(+'[1]Opción 00'!$H$13,M17,N17)</f>
        <v>58.56</v>
      </c>
      <c r="P17" s="120"/>
    </row>
    <row r="18" spans="1:16" ht="12.75">
      <c r="A18" s="131"/>
      <c r="B18" s="4"/>
      <c r="C18" s="35" t="s">
        <v>9</v>
      </c>
      <c r="D18" s="11" t="s">
        <v>66</v>
      </c>
      <c r="E18" s="11" t="s">
        <v>217</v>
      </c>
      <c r="F18" s="11" t="s">
        <v>75</v>
      </c>
      <c r="G18" s="11" t="s">
        <v>72</v>
      </c>
      <c r="H18" s="11">
        <v>110</v>
      </c>
      <c r="I18" s="68">
        <v>73</v>
      </c>
      <c r="J18" s="81">
        <v>1.38</v>
      </c>
      <c r="K18" s="82">
        <v>15.35</v>
      </c>
      <c r="L18" s="82">
        <v>21.15</v>
      </c>
      <c r="M18" s="181">
        <v>67.69</v>
      </c>
      <c r="N18" s="182">
        <v>62.03</v>
      </c>
      <c r="O18" s="74">
        <f>IF(+'[1]Opción 00'!$H$13,M18,N18)</f>
        <v>62.03</v>
      </c>
      <c r="P18" s="120"/>
    </row>
    <row r="19" spans="1:16" ht="12.75" customHeight="1">
      <c r="A19" s="131"/>
      <c r="B19" s="4"/>
      <c r="C19" s="35" t="s">
        <v>10</v>
      </c>
      <c r="D19" s="11" t="s">
        <v>28</v>
      </c>
      <c r="E19" s="11" t="s">
        <v>218</v>
      </c>
      <c r="F19" s="11" t="s">
        <v>219</v>
      </c>
      <c r="G19" s="11" t="s">
        <v>78</v>
      </c>
      <c r="H19" s="11">
        <v>98</v>
      </c>
      <c r="I19" s="68">
        <v>229</v>
      </c>
      <c r="J19" s="81">
        <v>0.44</v>
      </c>
      <c r="K19" s="82">
        <v>12.12</v>
      </c>
      <c r="L19" s="82">
        <v>5.28</v>
      </c>
      <c r="M19" s="181">
        <v>19.76</v>
      </c>
      <c r="N19" s="182">
        <v>17.97</v>
      </c>
      <c r="O19" s="74">
        <f>IF(+'[1]Opción 00'!$H$13,M19,N19)</f>
        <v>17.97</v>
      </c>
      <c r="P19" s="120"/>
    </row>
    <row r="20" spans="1:16" ht="12.75">
      <c r="A20" s="131"/>
      <c r="B20" s="4"/>
      <c r="C20" s="35" t="s">
        <v>11</v>
      </c>
      <c r="D20" s="11" t="s">
        <v>97</v>
      </c>
      <c r="E20" s="11" t="s">
        <v>220</v>
      </c>
      <c r="F20" s="11" t="s">
        <v>79</v>
      </c>
      <c r="G20" s="11" t="s">
        <v>82</v>
      </c>
      <c r="H20" s="11">
        <v>110</v>
      </c>
      <c r="I20" s="68">
        <v>103</v>
      </c>
      <c r="J20" s="81">
        <v>18.3</v>
      </c>
      <c r="K20" s="82">
        <v>8.39</v>
      </c>
      <c r="L20" s="82">
        <v>8.12</v>
      </c>
      <c r="M20" s="181">
        <v>40.3</v>
      </c>
      <c r="N20" s="182">
        <v>36.33</v>
      </c>
      <c r="O20" s="74">
        <f>IF(+'[1]Opción 00'!$H$13,M20,N20)</f>
        <v>36.33</v>
      </c>
      <c r="P20" s="120"/>
    </row>
    <row r="21" spans="1:16" ht="12.75">
      <c r="A21" s="131"/>
      <c r="B21" s="4"/>
      <c r="C21" s="35" t="s">
        <v>12</v>
      </c>
      <c r="D21" s="11" t="s">
        <v>29</v>
      </c>
      <c r="E21" s="11" t="s">
        <v>221</v>
      </c>
      <c r="F21" s="11" t="s">
        <v>29</v>
      </c>
      <c r="G21" s="11" t="s">
        <v>83</v>
      </c>
      <c r="H21" s="11">
        <v>106</v>
      </c>
      <c r="I21" s="68">
        <v>74</v>
      </c>
      <c r="J21" s="81">
        <v>1.34</v>
      </c>
      <c r="K21" s="82">
        <v>12.24</v>
      </c>
      <c r="L21" s="82">
        <v>16.45</v>
      </c>
      <c r="M21" s="181">
        <v>69.57</v>
      </c>
      <c r="N21" s="182">
        <v>64.08</v>
      </c>
      <c r="O21" s="74">
        <f>IF(+'[1]Opción 00'!$H$13,M21,N21)</f>
        <v>64.08</v>
      </c>
      <c r="P21" s="120"/>
    </row>
    <row r="22" spans="1:16" ht="12.75">
      <c r="A22" s="131"/>
      <c r="B22" s="1"/>
      <c r="C22" s="34" t="s">
        <v>13</v>
      </c>
      <c r="D22" s="11"/>
      <c r="E22" s="11"/>
      <c r="F22" s="11"/>
      <c r="G22" s="11"/>
      <c r="H22" s="11"/>
      <c r="I22" s="68"/>
      <c r="J22" s="81"/>
      <c r="K22" s="82"/>
      <c r="L22" s="82">
        <v>6.13</v>
      </c>
      <c r="M22" s="82"/>
      <c r="N22" s="83"/>
      <c r="O22" s="74"/>
      <c r="P22" s="120"/>
    </row>
    <row r="23" spans="1:16" ht="12.75">
      <c r="A23" s="131"/>
      <c r="B23" s="5"/>
      <c r="C23" s="35" t="s">
        <v>14</v>
      </c>
      <c r="D23" s="11" t="s">
        <v>80</v>
      </c>
      <c r="E23" s="11" t="s">
        <v>222</v>
      </c>
      <c r="F23" s="11" t="s">
        <v>81</v>
      </c>
      <c r="G23" s="11" t="s">
        <v>84</v>
      </c>
      <c r="H23" s="11">
        <v>95</v>
      </c>
      <c r="I23" s="68">
        <v>268</v>
      </c>
      <c r="J23" s="81">
        <v>0.37</v>
      </c>
      <c r="K23" s="82">
        <v>16.4</v>
      </c>
      <c r="L23" s="82">
        <v>4.25</v>
      </c>
      <c r="M23" s="181">
        <v>18.54</v>
      </c>
      <c r="N23" s="182">
        <v>17.01</v>
      </c>
      <c r="O23" s="74">
        <f>IF(+'[1]Opción 00'!$H$13,M23,N23)</f>
        <v>17.01</v>
      </c>
      <c r="P23" s="120"/>
    </row>
    <row r="24" spans="1:16" ht="12.75">
      <c r="A24" s="131"/>
      <c r="B24" s="5"/>
      <c r="C24" s="35" t="s">
        <v>15</v>
      </c>
      <c r="D24" s="11" t="s">
        <v>80</v>
      </c>
      <c r="E24" s="11" t="s">
        <v>223</v>
      </c>
      <c r="F24" s="11" t="s">
        <v>86</v>
      </c>
      <c r="G24" s="11" t="s">
        <v>84</v>
      </c>
      <c r="H24" s="11">
        <v>110</v>
      </c>
      <c r="I24" s="68">
        <v>383</v>
      </c>
      <c r="J24" s="81">
        <v>0.29</v>
      </c>
      <c r="K24" s="82">
        <v>14.62</v>
      </c>
      <c r="L24" s="82">
        <v>12.21</v>
      </c>
      <c r="M24" s="181">
        <v>12.44</v>
      </c>
      <c r="N24" s="182">
        <v>11.25</v>
      </c>
      <c r="O24" s="74">
        <f>IF(+'[1]Opción 00'!$H$13,M24,N24)</f>
        <v>11.25</v>
      </c>
      <c r="P24" s="120"/>
    </row>
    <row r="25" spans="1:16" ht="12.75">
      <c r="A25" s="131"/>
      <c r="B25" s="5"/>
      <c r="C25" s="35" t="s">
        <v>87</v>
      </c>
      <c r="D25" s="11" t="s">
        <v>98</v>
      </c>
      <c r="E25" s="11" t="s">
        <v>222</v>
      </c>
      <c r="F25" s="11" t="s">
        <v>99</v>
      </c>
      <c r="G25" s="11" t="s">
        <v>84</v>
      </c>
      <c r="H25" s="11">
        <v>68</v>
      </c>
      <c r="I25" s="68">
        <v>128</v>
      </c>
      <c r="J25" s="81">
        <v>0.78</v>
      </c>
      <c r="K25" s="82">
        <v>15.57</v>
      </c>
      <c r="L25" s="82">
        <v>5.3</v>
      </c>
      <c r="M25" s="181">
        <v>34.33</v>
      </c>
      <c r="N25" s="182">
        <v>31.11</v>
      </c>
      <c r="O25" s="74">
        <f>IF(+'[1]Opción 00'!$H$13,M25,N25)</f>
        <v>31.11</v>
      </c>
      <c r="P25" s="120"/>
    </row>
    <row r="26" spans="1:16" ht="12.75">
      <c r="A26" s="131"/>
      <c r="B26" s="5"/>
      <c r="C26" s="35" t="s">
        <v>16</v>
      </c>
      <c r="D26" s="11" t="s">
        <v>100</v>
      </c>
      <c r="E26" s="11" t="s">
        <v>77</v>
      </c>
      <c r="F26" s="11" t="s">
        <v>81</v>
      </c>
      <c r="G26" s="11" t="s">
        <v>88</v>
      </c>
      <c r="H26" s="11">
        <v>65</v>
      </c>
      <c r="I26" s="68">
        <v>306</v>
      </c>
      <c r="J26" s="81">
        <v>0.33</v>
      </c>
      <c r="K26" s="82">
        <v>16.23</v>
      </c>
      <c r="L26" s="82">
        <v>5.32</v>
      </c>
      <c r="M26" s="181">
        <v>14.52</v>
      </c>
      <c r="N26" s="182">
        <v>9.92</v>
      </c>
      <c r="O26" s="74">
        <f>IF(+'[1]Opción 00'!$H$13,M26,N26)</f>
        <v>9.92</v>
      </c>
      <c r="P26" s="120"/>
    </row>
    <row r="27" spans="1:16" ht="12.75">
      <c r="A27" s="131"/>
      <c r="B27" s="5"/>
      <c r="C27" s="35" t="s">
        <v>206</v>
      </c>
      <c r="D27" s="11" t="s">
        <v>89</v>
      </c>
      <c r="E27" s="11" t="s">
        <v>90</v>
      </c>
      <c r="F27" s="11" t="s">
        <v>86</v>
      </c>
      <c r="G27" s="11" t="s">
        <v>91</v>
      </c>
      <c r="H27" s="11">
        <v>95</v>
      </c>
      <c r="I27" s="68">
        <v>128</v>
      </c>
      <c r="J27" s="81">
        <v>0.31</v>
      </c>
      <c r="K27" s="82">
        <v>10.1</v>
      </c>
      <c r="L27" s="82">
        <v>3.16</v>
      </c>
      <c r="M27" s="181">
        <v>10.59</v>
      </c>
      <c r="N27" s="182">
        <v>9.31</v>
      </c>
      <c r="O27" s="74">
        <f>IF(+'[1]Opción 00'!$H$13,M27,N27)</f>
        <v>9.31</v>
      </c>
      <c r="P27" s="120"/>
    </row>
    <row r="28" spans="1:16" ht="12.75">
      <c r="A28" s="131"/>
      <c r="B28" s="6"/>
      <c r="C28" s="34" t="s">
        <v>17</v>
      </c>
      <c r="D28" s="11"/>
      <c r="E28" s="11"/>
      <c r="F28" s="11"/>
      <c r="G28" s="11"/>
      <c r="H28" s="11"/>
      <c r="I28" s="68"/>
      <c r="J28" s="81"/>
      <c r="K28" s="82"/>
      <c r="L28" s="82"/>
      <c r="M28" s="82"/>
      <c r="N28" s="83"/>
      <c r="O28" s="74"/>
      <c r="P28" s="120"/>
    </row>
    <row r="29" spans="1:16" ht="12.75">
      <c r="A29" s="131"/>
      <c r="B29" s="17"/>
      <c r="C29" s="35" t="s">
        <v>167</v>
      </c>
      <c r="D29" s="11" t="s">
        <v>101</v>
      </c>
      <c r="E29" s="11" t="s">
        <v>224</v>
      </c>
      <c r="F29" s="11" t="s">
        <v>99</v>
      </c>
      <c r="G29" s="11" t="s">
        <v>145</v>
      </c>
      <c r="H29" s="11">
        <v>44</v>
      </c>
      <c r="I29" s="68">
        <v>168</v>
      </c>
      <c r="J29" s="81">
        <v>0.6</v>
      </c>
      <c r="K29" s="82">
        <v>17.22</v>
      </c>
      <c r="L29" s="82">
        <v>10.25</v>
      </c>
      <c r="M29" s="181">
        <v>27.04</v>
      </c>
      <c r="N29" s="182">
        <v>24.6</v>
      </c>
      <c r="O29" s="74">
        <f>IF(+'[1]Opción 00'!$H$13,M29,N29)</f>
        <v>24.6</v>
      </c>
      <c r="P29" s="120"/>
    </row>
    <row r="30" spans="1:17" ht="12.75">
      <c r="A30" s="131"/>
      <c r="B30" s="17"/>
      <c r="C30" s="35" t="s">
        <v>18</v>
      </c>
      <c r="D30" s="11" t="s">
        <v>101</v>
      </c>
      <c r="E30" s="11" t="s">
        <v>225</v>
      </c>
      <c r="F30" s="11" t="s">
        <v>99</v>
      </c>
      <c r="G30" s="11" t="s">
        <v>144</v>
      </c>
      <c r="H30" s="11">
        <v>87</v>
      </c>
      <c r="I30" s="68">
        <v>144</v>
      </c>
      <c r="J30" s="81">
        <v>0.69</v>
      </c>
      <c r="K30" s="82">
        <v>53.79</v>
      </c>
      <c r="L30" s="82">
        <v>37.35</v>
      </c>
      <c r="M30" s="181">
        <v>60.43</v>
      </c>
      <c r="N30" s="182">
        <v>57.58</v>
      </c>
      <c r="O30" s="74">
        <f>IF(+'[1]Opción 00'!$H$13,M30,N30)</f>
        <v>57.58</v>
      </c>
      <c r="P30" s="145"/>
      <c r="Q30" s="16"/>
    </row>
    <row r="31" spans="1:16" ht="12.75">
      <c r="A31" s="131"/>
      <c r="B31" s="17"/>
      <c r="C31" s="35" t="s">
        <v>19</v>
      </c>
      <c r="D31" s="11" t="s">
        <v>102</v>
      </c>
      <c r="E31" s="11" t="s">
        <v>226</v>
      </c>
      <c r="F31" s="11" t="s">
        <v>99</v>
      </c>
      <c r="G31" s="11" t="s">
        <v>104</v>
      </c>
      <c r="H31" s="11">
        <v>61</v>
      </c>
      <c r="I31" s="68">
        <v>99</v>
      </c>
      <c r="J31" s="81">
        <v>1.01</v>
      </c>
      <c r="K31" s="82">
        <v>33.69</v>
      </c>
      <c r="L31" s="82">
        <v>34.02</v>
      </c>
      <c r="M31" s="181">
        <v>62.5</v>
      </c>
      <c r="N31" s="182">
        <v>58.36</v>
      </c>
      <c r="O31" s="74">
        <f>IF(+'[1]Opción 00'!$H$13,M31,N31)</f>
        <v>58.36</v>
      </c>
      <c r="P31" s="120"/>
    </row>
    <row r="32" spans="1:16" ht="12.75">
      <c r="A32" s="131"/>
      <c r="B32" s="17"/>
      <c r="C32" s="35" t="s">
        <v>19</v>
      </c>
      <c r="D32" s="11" t="s">
        <v>103</v>
      </c>
      <c r="E32" s="11" t="s">
        <v>226</v>
      </c>
      <c r="F32" s="11" t="s">
        <v>81</v>
      </c>
      <c r="G32" s="11" t="s">
        <v>105</v>
      </c>
      <c r="H32" s="11">
        <v>81</v>
      </c>
      <c r="I32" s="68">
        <v>149</v>
      </c>
      <c r="J32" s="81">
        <v>0.67</v>
      </c>
      <c r="K32" s="82">
        <v>34.05</v>
      </c>
      <c r="L32" s="82">
        <v>22.93</v>
      </c>
      <c r="M32" s="181">
        <v>41.92</v>
      </c>
      <c r="N32" s="182">
        <v>39.16</v>
      </c>
      <c r="O32" s="74">
        <f>IF(+'[1]Opción 00'!$H$13,M32,N32)</f>
        <v>39.16</v>
      </c>
      <c r="P32" s="120"/>
    </row>
    <row r="33" spans="1:16" ht="12.75">
      <c r="A33" s="131"/>
      <c r="B33" s="17"/>
      <c r="C33" s="35" t="s">
        <v>20</v>
      </c>
      <c r="D33" s="11" t="s">
        <v>106</v>
      </c>
      <c r="E33" s="11" t="s">
        <v>69</v>
      </c>
      <c r="F33" s="11" t="s">
        <v>107</v>
      </c>
      <c r="G33" s="187" t="s">
        <v>127</v>
      </c>
      <c r="H33" s="11">
        <v>74</v>
      </c>
      <c r="I33" s="68">
        <v>26.4</v>
      </c>
      <c r="J33" s="181">
        <v>3.79</v>
      </c>
      <c r="K33" s="181">
        <v>23.48</v>
      </c>
      <c r="L33" s="181">
        <v>88.96</v>
      </c>
      <c r="M33" s="181">
        <v>169.08</v>
      </c>
      <c r="N33" s="182">
        <v>157.43</v>
      </c>
      <c r="O33" s="74">
        <f>IF(+'[1]Opción 00'!$H$13,M33,N33)</f>
        <v>157.43</v>
      </c>
      <c r="P33" s="120"/>
    </row>
    <row r="34" spans="1:16" ht="12.75">
      <c r="A34" s="131"/>
      <c r="B34" s="17"/>
      <c r="C34" s="35" t="s">
        <v>21</v>
      </c>
      <c r="D34" s="11" t="s">
        <v>108</v>
      </c>
      <c r="E34" s="11" t="s">
        <v>69</v>
      </c>
      <c r="F34" s="11" t="s">
        <v>109</v>
      </c>
      <c r="G34" s="11"/>
      <c r="H34" s="11">
        <v>111</v>
      </c>
      <c r="I34" s="68">
        <v>125</v>
      </c>
      <c r="J34" s="81">
        <v>0.8</v>
      </c>
      <c r="K34" s="82">
        <v>24.33</v>
      </c>
      <c r="L34" s="82">
        <v>19.49</v>
      </c>
      <c r="M34" s="181">
        <v>42.09</v>
      </c>
      <c r="N34" s="182">
        <v>38.81</v>
      </c>
      <c r="O34" s="74">
        <f>IF(+'[1]Opción 00'!$H$13,M34,N34)</f>
        <v>38.81</v>
      </c>
      <c r="P34" s="120"/>
    </row>
    <row r="35" spans="1:16" ht="12.75">
      <c r="A35" s="131"/>
      <c r="B35" s="6"/>
      <c r="C35" s="34" t="s">
        <v>22</v>
      </c>
      <c r="D35" s="11"/>
      <c r="E35" s="11"/>
      <c r="F35" s="11"/>
      <c r="G35" s="11"/>
      <c r="H35" s="11"/>
      <c r="I35" s="68"/>
      <c r="J35" s="81"/>
      <c r="K35" s="82"/>
      <c r="L35" s="82"/>
      <c r="M35" s="82"/>
      <c r="N35" s="83"/>
      <c r="O35" s="74"/>
      <c r="P35" s="120"/>
    </row>
    <row r="36" spans="1:16" ht="12.75">
      <c r="A36" s="131"/>
      <c r="B36" s="7"/>
      <c r="C36" s="35" t="s">
        <v>35</v>
      </c>
      <c r="D36" s="11" t="s">
        <v>111</v>
      </c>
      <c r="E36" s="11" t="s">
        <v>227</v>
      </c>
      <c r="F36" s="11" t="s">
        <v>110</v>
      </c>
      <c r="G36" s="11" t="s">
        <v>112</v>
      </c>
      <c r="H36" s="11">
        <v>30</v>
      </c>
      <c r="I36" s="68">
        <v>320</v>
      </c>
      <c r="J36" s="81">
        <v>0.13</v>
      </c>
      <c r="K36" s="82">
        <v>18.36</v>
      </c>
      <c r="L36" s="82">
        <v>2.3</v>
      </c>
      <c r="M36" s="181">
        <v>5.27</v>
      </c>
      <c r="N36" s="182">
        <v>4.76</v>
      </c>
      <c r="O36" s="74">
        <f>IF(+'[1]Opción 00'!$H$13,M36,N36)</f>
        <v>4.76</v>
      </c>
      <c r="P36" s="120"/>
    </row>
    <row r="37" spans="1:16" ht="12.75">
      <c r="A37" s="131"/>
      <c r="B37" s="7"/>
      <c r="C37" s="35" t="s">
        <v>208</v>
      </c>
      <c r="D37" s="11" t="s">
        <v>113</v>
      </c>
      <c r="E37" s="11" t="s">
        <v>227</v>
      </c>
      <c r="F37" s="11" t="s">
        <v>115</v>
      </c>
      <c r="G37" s="11" t="s">
        <v>114</v>
      </c>
      <c r="H37" s="11">
        <v>52</v>
      </c>
      <c r="I37" s="68">
        <v>480</v>
      </c>
      <c r="J37" s="81">
        <v>0.08</v>
      </c>
      <c r="K37" s="82">
        <v>31.53</v>
      </c>
      <c r="L37" s="82">
        <v>2.63</v>
      </c>
      <c r="M37" s="181">
        <v>4.16</v>
      </c>
      <c r="N37" s="182">
        <v>4.27</v>
      </c>
      <c r="O37" s="74">
        <f>IF(+'[1]Opción 00'!$H$13,M37,N37)</f>
        <v>4.27</v>
      </c>
      <c r="P37" s="120"/>
    </row>
    <row r="38" spans="1:16" ht="12.75">
      <c r="A38" s="131"/>
      <c r="B38" s="7"/>
      <c r="C38" s="35" t="s">
        <v>54</v>
      </c>
      <c r="D38" s="11" t="s">
        <v>33</v>
      </c>
      <c r="E38" s="11" t="s">
        <v>228</v>
      </c>
      <c r="F38" s="11" t="s">
        <v>116</v>
      </c>
      <c r="G38" s="11" t="s">
        <v>33</v>
      </c>
      <c r="H38" s="11">
        <v>111</v>
      </c>
      <c r="I38" s="68">
        <v>140</v>
      </c>
      <c r="J38" s="81">
        <v>0.71</v>
      </c>
      <c r="K38" s="82">
        <v>10.4</v>
      </c>
      <c r="L38" s="82">
        <v>7.43</v>
      </c>
      <c r="M38" s="181">
        <v>27.57</v>
      </c>
      <c r="N38" s="182">
        <v>24.64</v>
      </c>
      <c r="O38" s="74">
        <f>IF(+'[1]Opción 00'!$H$13,M38,N38)</f>
        <v>24.64</v>
      </c>
      <c r="P38" s="120"/>
    </row>
    <row r="39" spans="1:16" ht="12.75">
      <c r="A39" s="131"/>
      <c r="B39" s="7"/>
      <c r="C39" s="35" t="s">
        <v>23</v>
      </c>
      <c r="D39" s="11" t="s">
        <v>34</v>
      </c>
      <c r="E39" s="11" t="s">
        <v>229</v>
      </c>
      <c r="F39" s="11" t="s">
        <v>117</v>
      </c>
      <c r="G39" s="11" t="s">
        <v>34</v>
      </c>
      <c r="H39" s="11">
        <v>61</v>
      </c>
      <c r="I39" s="68">
        <v>196</v>
      </c>
      <c r="J39" s="81">
        <v>0.51</v>
      </c>
      <c r="K39" s="82">
        <v>14.06</v>
      </c>
      <c r="L39" s="82">
        <v>7.18</v>
      </c>
      <c r="M39" s="181">
        <v>24.13</v>
      </c>
      <c r="N39" s="182">
        <v>22.04</v>
      </c>
      <c r="O39" s="74">
        <f>IF(+'[1]Opción 00'!$H$13,M39,N39)</f>
        <v>22.04</v>
      </c>
      <c r="P39" s="120"/>
    </row>
    <row r="40" spans="1:16" ht="12.75">
      <c r="A40" s="131"/>
      <c r="B40" s="6"/>
      <c r="C40" s="34" t="s">
        <v>24</v>
      </c>
      <c r="D40" s="11"/>
      <c r="E40" s="11"/>
      <c r="F40" s="11"/>
      <c r="G40" s="11"/>
      <c r="H40" s="11"/>
      <c r="I40" s="68"/>
      <c r="J40" s="81"/>
      <c r="K40" s="82"/>
      <c r="L40" s="82"/>
      <c r="M40" s="82"/>
      <c r="N40" s="83"/>
      <c r="O40" s="74"/>
      <c r="P40" s="120"/>
    </row>
    <row r="41" spans="1:16" ht="12.75">
      <c r="A41" s="131"/>
      <c r="B41" s="8"/>
      <c r="C41" s="35" t="s">
        <v>36</v>
      </c>
      <c r="D41" s="11" t="s">
        <v>32</v>
      </c>
      <c r="E41" s="11" t="s">
        <v>230</v>
      </c>
      <c r="F41" s="11" t="s">
        <v>110</v>
      </c>
      <c r="G41" s="11" t="s">
        <v>122</v>
      </c>
      <c r="H41" s="11">
        <v>57</v>
      </c>
      <c r="I41" s="68">
        <v>200</v>
      </c>
      <c r="J41" s="81">
        <v>0.13</v>
      </c>
      <c r="K41" s="82">
        <v>23.95</v>
      </c>
      <c r="L41" s="82">
        <v>2.99</v>
      </c>
      <c r="M41" s="181">
        <v>6.52</v>
      </c>
      <c r="N41" s="182">
        <v>6.01</v>
      </c>
      <c r="O41" s="74">
        <f>IF(+'[1]Opción 00'!$H$13,M41,N41)</f>
        <v>6.01</v>
      </c>
      <c r="P41" s="120"/>
    </row>
    <row r="42" spans="1:16" ht="12.75">
      <c r="A42" s="131"/>
      <c r="B42" s="8"/>
      <c r="C42" s="35" t="s">
        <v>38</v>
      </c>
      <c r="D42" s="11" t="s">
        <v>123</v>
      </c>
      <c r="E42" s="11" t="s">
        <v>230</v>
      </c>
      <c r="F42" s="11" t="s">
        <v>115</v>
      </c>
      <c r="G42" s="11" t="s">
        <v>124</v>
      </c>
      <c r="H42" s="11">
        <v>72</v>
      </c>
      <c r="I42" s="68">
        <v>600</v>
      </c>
      <c r="J42" s="81">
        <v>0.08</v>
      </c>
      <c r="K42" s="82">
        <v>35.93</v>
      </c>
      <c r="L42" s="82">
        <v>2.99</v>
      </c>
      <c r="M42" s="181">
        <v>5.34</v>
      </c>
      <c r="N42" s="182">
        <v>5</v>
      </c>
      <c r="O42" s="74">
        <f>IF(+'[1]Opción 00'!$H$13,M42,N42)</f>
        <v>5</v>
      </c>
      <c r="P42" s="120"/>
    </row>
    <row r="43" spans="1:16" ht="12.75">
      <c r="A43" s="131"/>
      <c r="B43" s="8"/>
      <c r="C43" s="35" t="s">
        <v>118</v>
      </c>
      <c r="D43" s="11" t="s">
        <v>125</v>
      </c>
      <c r="E43" s="11" t="s">
        <v>231</v>
      </c>
      <c r="F43" s="11" t="s">
        <v>126</v>
      </c>
      <c r="G43" s="11" t="s">
        <v>128</v>
      </c>
      <c r="H43" s="11">
        <v>50</v>
      </c>
      <c r="I43" s="68">
        <v>30</v>
      </c>
      <c r="J43" s="183">
        <v>1.67</v>
      </c>
      <c r="K43" s="181">
        <v>9.23</v>
      </c>
      <c r="L43" s="181">
        <v>18.5</v>
      </c>
      <c r="M43" s="181">
        <v>51.36</v>
      </c>
      <c r="N43" s="182">
        <v>46.57</v>
      </c>
      <c r="O43" s="74">
        <f>IF(+'[1]Opción 00'!$H$13,M43,N43)</f>
        <v>46.57</v>
      </c>
      <c r="P43" s="120"/>
    </row>
    <row r="44" spans="1:16" ht="12.75">
      <c r="A44" s="131"/>
      <c r="B44" s="8"/>
      <c r="C44" s="35" t="s">
        <v>119</v>
      </c>
      <c r="D44" s="11" t="s">
        <v>131</v>
      </c>
      <c r="E44" s="11" t="s">
        <v>231</v>
      </c>
      <c r="F44" s="11" t="s">
        <v>129</v>
      </c>
      <c r="G44" s="11" t="s">
        <v>130</v>
      </c>
      <c r="H44" s="11">
        <v>90</v>
      </c>
      <c r="I44" s="68">
        <v>120</v>
      </c>
      <c r="J44" s="183">
        <v>1.25</v>
      </c>
      <c r="K44" s="181">
        <v>16.29</v>
      </c>
      <c r="L44" s="181">
        <v>20.4</v>
      </c>
      <c r="M44" s="181">
        <v>46.8</v>
      </c>
      <c r="N44" s="182">
        <v>42.95</v>
      </c>
      <c r="O44" s="74">
        <f>IF(+'[1]Opción 00'!$H$13,M44,N44)</f>
        <v>42.95</v>
      </c>
      <c r="P44" s="120"/>
    </row>
    <row r="45" spans="1:16" ht="12.75">
      <c r="A45" s="131"/>
      <c r="B45" s="8"/>
      <c r="C45" s="35" t="s">
        <v>120</v>
      </c>
      <c r="D45" s="11" t="s">
        <v>132</v>
      </c>
      <c r="E45" s="11" t="s">
        <v>232</v>
      </c>
      <c r="F45" s="11" t="s">
        <v>132</v>
      </c>
      <c r="G45" s="11" t="s">
        <v>133</v>
      </c>
      <c r="H45" s="11">
        <v>36</v>
      </c>
      <c r="I45" s="68">
        <v>90</v>
      </c>
      <c r="J45" s="183">
        <v>0.28</v>
      </c>
      <c r="K45" s="181">
        <v>10.37</v>
      </c>
      <c r="L45" s="181">
        <v>2.9</v>
      </c>
      <c r="M45" s="181">
        <v>5.63</v>
      </c>
      <c r="N45" s="182">
        <v>5.16</v>
      </c>
      <c r="O45" s="74">
        <f>IF(+'[1]Opción 00'!$H$13,M45,N45)</f>
        <v>5.16</v>
      </c>
      <c r="P45" s="120"/>
    </row>
    <row r="46" spans="1:16" ht="12.75">
      <c r="A46" s="131"/>
      <c r="B46" s="6"/>
      <c r="C46" s="34" t="s">
        <v>25</v>
      </c>
      <c r="D46" s="11"/>
      <c r="E46" s="11"/>
      <c r="F46" s="11"/>
      <c r="G46" s="11"/>
      <c r="H46" s="11"/>
      <c r="I46" s="69"/>
      <c r="J46" s="81"/>
      <c r="K46" s="82"/>
      <c r="L46" s="82"/>
      <c r="M46" s="82"/>
      <c r="N46" s="83"/>
      <c r="O46" s="74"/>
      <c r="P46" s="120"/>
    </row>
    <row r="47" spans="1:16" ht="12.75">
      <c r="A47" s="131"/>
      <c r="B47" s="46"/>
      <c r="C47" s="35" t="s">
        <v>134</v>
      </c>
      <c r="D47" s="11" t="s">
        <v>144</v>
      </c>
      <c r="E47" s="11" t="s">
        <v>233</v>
      </c>
      <c r="F47" s="11" t="s">
        <v>99</v>
      </c>
      <c r="G47" s="11" t="s">
        <v>146</v>
      </c>
      <c r="H47" s="11">
        <v>144</v>
      </c>
      <c r="I47" s="70">
        <v>91</v>
      </c>
      <c r="J47" s="81">
        <v>0.69</v>
      </c>
      <c r="K47" s="82">
        <v>34.24</v>
      </c>
      <c r="L47" s="82">
        <v>23.78</v>
      </c>
      <c r="M47" s="181">
        <v>57.94</v>
      </c>
      <c r="N47" s="182">
        <v>55.1</v>
      </c>
      <c r="O47" s="74">
        <f>IF(+'[1]Opción 00'!$H$13,M47,N47)</f>
        <v>55.1</v>
      </c>
      <c r="P47" s="120"/>
    </row>
    <row r="48" spans="1:16" ht="12.75">
      <c r="A48" s="131"/>
      <c r="B48" s="46"/>
      <c r="C48" s="35" t="s">
        <v>135</v>
      </c>
      <c r="D48" s="11" t="s">
        <v>148</v>
      </c>
      <c r="E48" s="11" t="s">
        <v>234</v>
      </c>
      <c r="F48" s="11" t="s">
        <v>147</v>
      </c>
      <c r="G48" s="11" t="s">
        <v>149</v>
      </c>
      <c r="H48" s="11">
        <v>252</v>
      </c>
      <c r="I48" s="70">
        <v>116</v>
      </c>
      <c r="J48" s="81">
        <v>0.2</v>
      </c>
      <c r="K48" s="82">
        <v>28.82</v>
      </c>
      <c r="L48" s="82">
        <v>5.72</v>
      </c>
      <c r="M48" s="181">
        <v>15.46</v>
      </c>
      <c r="N48" s="182">
        <v>14.88</v>
      </c>
      <c r="O48" s="74">
        <f>IF(+'[1]Opción 00'!$H$13,M48,N48)</f>
        <v>14.88</v>
      </c>
      <c r="P48" s="120"/>
    </row>
    <row r="49" spans="1:16" ht="12.75">
      <c r="A49" s="131"/>
      <c r="B49" s="9"/>
      <c r="C49" s="35" t="s">
        <v>26</v>
      </c>
      <c r="D49" s="11" t="s">
        <v>150</v>
      </c>
      <c r="E49" s="48">
        <v>16000</v>
      </c>
      <c r="F49" s="11" t="s">
        <v>86</v>
      </c>
      <c r="G49" s="11" t="s">
        <v>151</v>
      </c>
      <c r="H49" s="11">
        <v>125</v>
      </c>
      <c r="I49" s="70">
        <v>100</v>
      </c>
      <c r="J49" s="81">
        <v>0.8</v>
      </c>
      <c r="K49" s="82">
        <v>15.43</v>
      </c>
      <c r="L49" s="82">
        <v>12.34</v>
      </c>
      <c r="M49" s="181">
        <v>36.66</v>
      </c>
      <c r="N49" s="182">
        <v>33.38</v>
      </c>
      <c r="O49" s="74">
        <f>IF(+'[1]Opción 00'!$H$13,M49,N49)</f>
        <v>33.38</v>
      </c>
      <c r="P49" s="120"/>
    </row>
    <row r="50" spans="1:16" ht="12.75">
      <c r="A50" s="131"/>
      <c r="B50" s="9"/>
      <c r="C50" s="35" t="s">
        <v>138</v>
      </c>
      <c r="D50" s="11" t="s">
        <v>151</v>
      </c>
      <c r="E50" s="11" t="s">
        <v>235</v>
      </c>
      <c r="F50" s="11" t="s">
        <v>86</v>
      </c>
      <c r="G50" s="11" t="s">
        <v>152</v>
      </c>
      <c r="H50" s="11">
        <v>120</v>
      </c>
      <c r="I50" s="70">
        <v>150</v>
      </c>
      <c r="J50" s="81">
        <v>0.67</v>
      </c>
      <c r="K50" s="82">
        <v>55.5</v>
      </c>
      <c r="L50" s="82">
        <v>37</v>
      </c>
      <c r="M50" s="181">
        <v>84.77</v>
      </c>
      <c r="N50" s="182">
        <v>81.64</v>
      </c>
      <c r="O50" s="74">
        <f>IF(+'[1]Opción 00'!$H$13,M50,N50)</f>
        <v>81.64</v>
      </c>
      <c r="P50" s="120"/>
    </row>
    <row r="51" spans="1:16" ht="12.75">
      <c r="A51" s="131"/>
      <c r="B51" s="9"/>
      <c r="C51" s="35" t="s">
        <v>137</v>
      </c>
      <c r="D51" s="11" t="s">
        <v>203</v>
      </c>
      <c r="E51" s="48">
        <v>35000</v>
      </c>
      <c r="F51" s="11" t="s">
        <v>86</v>
      </c>
      <c r="G51" s="11" t="s">
        <v>153</v>
      </c>
      <c r="H51" s="11">
        <v>145</v>
      </c>
      <c r="I51" s="70">
        <v>200</v>
      </c>
      <c r="J51" s="81">
        <v>1</v>
      </c>
      <c r="K51" s="82">
        <v>52.6</v>
      </c>
      <c r="L51" s="82">
        <v>52.6</v>
      </c>
      <c r="M51" s="181">
        <v>123.91</v>
      </c>
      <c r="N51" s="182">
        <v>118.78</v>
      </c>
      <c r="O51" s="74">
        <f>IF(+'[1]Opción 00'!$H$13,M51,N51)</f>
        <v>118.78</v>
      </c>
      <c r="P51" s="120"/>
    </row>
    <row r="52" spans="1:16" ht="12.75">
      <c r="A52" s="131"/>
      <c r="B52" s="9"/>
      <c r="C52" s="35" t="s">
        <v>139</v>
      </c>
      <c r="D52" s="11" t="s">
        <v>202</v>
      </c>
      <c r="E52" s="48">
        <v>60000</v>
      </c>
      <c r="F52" s="11" t="s">
        <v>154</v>
      </c>
      <c r="G52" s="11" t="s">
        <v>155</v>
      </c>
      <c r="H52" s="11">
        <v>145</v>
      </c>
      <c r="I52" s="70">
        <v>1350</v>
      </c>
      <c r="J52" s="81">
        <v>0.37</v>
      </c>
      <c r="K52" s="82">
        <v>43.66</v>
      </c>
      <c r="L52" s="82">
        <v>16.17</v>
      </c>
      <c r="M52" s="181">
        <v>37.27</v>
      </c>
      <c r="N52" s="182">
        <v>37.37</v>
      </c>
      <c r="O52" s="74">
        <f>IF(+'[1]Opción 00'!$H$13,M52,N52)</f>
        <v>37.37</v>
      </c>
      <c r="P52" s="120"/>
    </row>
    <row r="53" spans="1:16" ht="12.75">
      <c r="A53" s="131"/>
      <c r="B53" s="9"/>
      <c r="C53" s="35" t="s">
        <v>136</v>
      </c>
      <c r="D53" s="11" t="s">
        <v>156</v>
      </c>
      <c r="E53" s="48">
        <v>20000</v>
      </c>
      <c r="F53" s="11" t="s">
        <v>86</v>
      </c>
      <c r="G53" s="11" t="s">
        <v>157</v>
      </c>
      <c r="H53" s="11">
        <v>109</v>
      </c>
      <c r="I53" s="70">
        <v>420</v>
      </c>
      <c r="J53" s="81">
        <v>0.48</v>
      </c>
      <c r="K53" s="82">
        <v>36.3</v>
      </c>
      <c r="L53" s="82">
        <v>18.71</v>
      </c>
      <c r="M53" s="181">
        <v>51.95</v>
      </c>
      <c r="N53" s="182">
        <v>47.84</v>
      </c>
      <c r="O53" s="74">
        <f>IF(+'[1]Opción 00'!$H$13,M53,N53)</f>
        <v>47.84</v>
      </c>
      <c r="P53" s="120"/>
    </row>
    <row r="54" spans="1:16" ht="12.75">
      <c r="A54" s="131"/>
      <c r="B54" s="9"/>
      <c r="C54" s="35" t="s">
        <v>141</v>
      </c>
      <c r="D54" s="11" t="s">
        <v>63</v>
      </c>
      <c r="E54" s="48">
        <v>13000</v>
      </c>
      <c r="F54" s="11" t="s">
        <v>158</v>
      </c>
      <c r="G54" s="11" t="s">
        <v>159</v>
      </c>
      <c r="H54" s="11">
        <v>82</v>
      </c>
      <c r="I54" s="70">
        <v>46.8</v>
      </c>
      <c r="J54" s="81">
        <v>2.14</v>
      </c>
      <c r="K54" s="82">
        <v>25.94</v>
      </c>
      <c r="L54" s="82">
        <v>55.42</v>
      </c>
      <c r="M54" s="181">
        <v>181.84</v>
      </c>
      <c r="N54" s="182">
        <v>173.08</v>
      </c>
      <c r="O54" s="74">
        <f>IF(+'[1]Opción 00'!$H$13,M54,N54)</f>
        <v>173.08</v>
      </c>
      <c r="P54" s="120"/>
    </row>
    <row r="55" spans="1:16" ht="6" customHeight="1">
      <c r="A55" s="131"/>
      <c r="B55" s="47"/>
      <c r="C55" s="35"/>
      <c r="D55" s="11"/>
      <c r="E55" s="11"/>
      <c r="F55" s="11"/>
      <c r="G55" s="11"/>
      <c r="H55" s="11"/>
      <c r="I55" s="70"/>
      <c r="J55" s="81"/>
      <c r="K55" s="82"/>
      <c r="L55" s="82"/>
      <c r="M55" s="82"/>
      <c r="N55" s="83"/>
      <c r="O55" s="74"/>
      <c r="P55" s="120"/>
    </row>
    <row r="56" spans="1:16" ht="12.75">
      <c r="A56" s="131"/>
      <c r="B56" s="58"/>
      <c r="C56" s="35" t="s">
        <v>37</v>
      </c>
      <c r="D56" s="11" t="s">
        <v>160</v>
      </c>
      <c r="E56" s="48">
        <v>11000</v>
      </c>
      <c r="F56" s="11" t="s">
        <v>86</v>
      </c>
      <c r="G56" s="11" t="s">
        <v>161</v>
      </c>
      <c r="H56" s="11">
        <v>118</v>
      </c>
      <c r="I56" s="70">
        <v>225</v>
      </c>
      <c r="J56" s="81">
        <v>0.44</v>
      </c>
      <c r="K56" s="82">
        <v>23.92</v>
      </c>
      <c r="L56" s="82">
        <v>10.63</v>
      </c>
      <c r="M56" s="181">
        <v>33.8</v>
      </c>
      <c r="N56" s="182">
        <v>31.98</v>
      </c>
      <c r="O56" s="74">
        <f>IF(+'[1]Opción 00'!$H$13,M56,N56)</f>
        <v>31.98</v>
      </c>
      <c r="P56" s="120"/>
    </row>
    <row r="57" spans="1:16" ht="6.75" customHeight="1">
      <c r="A57" s="131"/>
      <c r="B57" s="47"/>
      <c r="C57" s="35"/>
      <c r="D57" s="11"/>
      <c r="E57" s="11"/>
      <c r="F57" s="11"/>
      <c r="G57" s="11"/>
      <c r="H57" s="11"/>
      <c r="I57" s="70"/>
      <c r="J57" s="81"/>
      <c r="K57" s="82"/>
      <c r="L57" s="82"/>
      <c r="M57" s="82"/>
      <c r="N57" s="83"/>
      <c r="O57" s="74"/>
      <c r="P57" s="120"/>
    </row>
    <row r="58" spans="1:16" ht="12.75">
      <c r="A58" s="131"/>
      <c r="B58" s="63"/>
      <c r="C58" s="35" t="s">
        <v>58</v>
      </c>
      <c r="D58" s="11" t="s">
        <v>63</v>
      </c>
      <c r="E58" s="48">
        <v>13000</v>
      </c>
      <c r="F58" s="11" t="s">
        <v>162</v>
      </c>
      <c r="G58" s="11" t="s">
        <v>163</v>
      </c>
      <c r="H58" s="11">
        <v>104</v>
      </c>
      <c r="I58" s="70">
        <v>112</v>
      </c>
      <c r="J58" s="81">
        <v>1.79</v>
      </c>
      <c r="K58" s="82">
        <v>34.3</v>
      </c>
      <c r="L58" s="82">
        <v>61.24</v>
      </c>
      <c r="M58" s="181">
        <v>153.2</v>
      </c>
      <c r="N58" s="182">
        <v>145.88</v>
      </c>
      <c r="O58" s="74">
        <f>IF(+'[1]Opción 00'!$H$13,M58,N58)</f>
        <v>145.88</v>
      </c>
      <c r="P58" s="120"/>
    </row>
    <row r="59" spans="1:16" ht="6.75" customHeight="1">
      <c r="A59" s="131"/>
      <c r="B59" s="47"/>
      <c r="C59" s="35"/>
      <c r="D59" s="11"/>
      <c r="E59" s="11"/>
      <c r="F59" s="11"/>
      <c r="G59" s="11"/>
      <c r="H59" s="11"/>
      <c r="I59" s="70"/>
      <c r="J59" s="81"/>
      <c r="K59" s="82"/>
      <c r="L59" s="82"/>
      <c r="M59" s="82"/>
      <c r="N59" s="83"/>
      <c r="O59" s="74"/>
      <c r="P59" s="120"/>
    </row>
    <row r="60" spans="1:16" ht="12.75">
      <c r="A60" s="131"/>
      <c r="B60" s="64"/>
      <c r="C60" s="35" t="s">
        <v>164</v>
      </c>
      <c r="D60" s="11" t="s">
        <v>197</v>
      </c>
      <c r="E60" s="48">
        <v>17000</v>
      </c>
      <c r="F60" s="11" t="s">
        <v>99</v>
      </c>
      <c r="G60" s="11" t="s">
        <v>163</v>
      </c>
      <c r="H60" s="11">
        <v>73</v>
      </c>
      <c r="I60" s="70">
        <v>210</v>
      </c>
      <c r="J60" s="81">
        <v>0.95</v>
      </c>
      <c r="K60" s="82">
        <v>25.01</v>
      </c>
      <c r="L60" s="82">
        <v>23.81</v>
      </c>
      <c r="M60" s="181">
        <v>85.12</v>
      </c>
      <c r="N60" s="182">
        <v>80.24</v>
      </c>
      <c r="O60" s="74">
        <f>IF(+'[1]Opción 00'!$H$13,M60,N60)</f>
        <v>80.24</v>
      </c>
      <c r="P60" s="120"/>
    </row>
    <row r="61" spans="1:16" ht="12.75">
      <c r="A61" s="131"/>
      <c r="B61" s="64"/>
      <c r="C61" s="35" t="s">
        <v>140</v>
      </c>
      <c r="D61" s="11" t="s">
        <v>198</v>
      </c>
      <c r="E61" s="48">
        <v>35000</v>
      </c>
      <c r="F61" s="11" t="s">
        <v>99</v>
      </c>
      <c r="G61" s="11" t="s">
        <v>163</v>
      </c>
      <c r="H61" s="11">
        <v>73</v>
      </c>
      <c r="I61" s="70">
        <v>210</v>
      </c>
      <c r="J61" s="81">
        <v>0.95</v>
      </c>
      <c r="K61" s="82">
        <v>44.63</v>
      </c>
      <c r="L61" s="82">
        <v>42.5</v>
      </c>
      <c r="M61" s="181">
        <v>103.81</v>
      </c>
      <c r="N61" s="182">
        <v>98.92</v>
      </c>
      <c r="O61" s="74">
        <f>IF(+'[1]Opción 00'!$H$13,M61,N61)</f>
        <v>98.92</v>
      </c>
      <c r="P61" s="120"/>
    </row>
    <row r="62" spans="1:16" ht="12.75">
      <c r="A62" s="131"/>
      <c r="B62" s="146"/>
      <c r="C62" s="147" t="s">
        <v>60</v>
      </c>
      <c r="D62" s="148" t="s">
        <v>199</v>
      </c>
      <c r="E62" s="149">
        <v>40000</v>
      </c>
      <c r="F62" s="148" t="s">
        <v>99</v>
      </c>
      <c r="G62" s="148" t="s">
        <v>163</v>
      </c>
      <c r="H62" s="148">
        <v>108</v>
      </c>
      <c r="I62" s="150">
        <v>210</v>
      </c>
      <c r="J62" s="81">
        <v>0.95</v>
      </c>
      <c r="K62" s="82">
        <v>52.35</v>
      </c>
      <c r="L62" s="82">
        <v>49.86</v>
      </c>
      <c r="M62" s="181">
        <v>89.9</v>
      </c>
      <c r="N62" s="182">
        <v>95</v>
      </c>
      <c r="O62" s="151">
        <f>IF(+'[1]Opción 00'!$H$13,M62,N62)</f>
        <v>95</v>
      </c>
      <c r="P62" s="120"/>
    </row>
    <row r="63" spans="1:16" ht="12.75">
      <c r="A63" s="131"/>
      <c r="B63" s="159"/>
      <c r="C63" s="160"/>
      <c r="D63" s="161"/>
      <c r="E63" s="161"/>
      <c r="F63" s="161"/>
      <c r="G63" s="161"/>
      <c r="H63" s="161"/>
      <c r="I63" s="162"/>
      <c r="J63" s="163"/>
      <c r="K63" s="163"/>
      <c r="L63" s="163"/>
      <c r="M63" s="163"/>
      <c r="N63" s="163"/>
      <c r="O63" s="164"/>
      <c r="P63" s="120"/>
    </row>
    <row r="64" spans="1:16" ht="12.75">
      <c r="A64" s="131"/>
      <c r="B64" s="165"/>
      <c r="C64" s="156"/>
      <c r="D64" s="134"/>
      <c r="E64" s="134"/>
      <c r="F64" s="134"/>
      <c r="G64" s="134"/>
      <c r="H64" s="134"/>
      <c r="I64" s="157"/>
      <c r="J64" s="158"/>
      <c r="K64" s="158"/>
      <c r="L64" s="158"/>
      <c r="M64" s="158"/>
      <c r="N64" s="158"/>
      <c r="O64" s="166"/>
      <c r="P64" s="120"/>
    </row>
    <row r="65" spans="1:16" ht="12.75">
      <c r="A65" s="131"/>
      <c r="B65" s="165"/>
      <c r="C65" s="156"/>
      <c r="D65" s="134"/>
      <c r="E65" s="134"/>
      <c r="F65" s="134"/>
      <c r="G65" s="134"/>
      <c r="H65" s="134"/>
      <c r="I65" s="157"/>
      <c r="J65" s="158"/>
      <c r="K65" s="158"/>
      <c r="L65" s="158"/>
      <c r="M65" s="158"/>
      <c r="N65" s="158"/>
      <c r="O65" s="166"/>
      <c r="P65" s="120"/>
    </row>
    <row r="66" spans="1:16" ht="12.75">
      <c r="A66" s="131"/>
      <c r="B66" s="167"/>
      <c r="C66" s="168"/>
      <c r="D66" s="169"/>
      <c r="E66" s="169"/>
      <c r="F66" s="169"/>
      <c r="G66" s="169"/>
      <c r="H66" s="169"/>
      <c r="I66" s="170"/>
      <c r="J66" s="171"/>
      <c r="K66" s="171"/>
      <c r="L66" s="171"/>
      <c r="M66" s="171"/>
      <c r="N66" s="171"/>
      <c r="O66" s="172"/>
      <c r="P66" s="120"/>
    </row>
    <row r="67" spans="1:16" ht="12.75" customHeight="1">
      <c r="A67" s="131"/>
      <c r="B67" s="152"/>
      <c r="C67" s="57"/>
      <c r="D67" s="205" t="s">
        <v>41</v>
      </c>
      <c r="E67" s="43" t="s">
        <v>70</v>
      </c>
      <c r="F67" s="207" t="s">
        <v>92</v>
      </c>
      <c r="G67" s="208"/>
      <c r="H67" s="44" t="s">
        <v>67</v>
      </c>
      <c r="I67" s="153" t="s">
        <v>95</v>
      </c>
      <c r="J67" s="154" t="s">
        <v>93</v>
      </c>
      <c r="K67" s="209" t="s">
        <v>94</v>
      </c>
      <c r="L67" s="210"/>
      <c r="M67" s="210" t="s">
        <v>95</v>
      </c>
      <c r="N67" s="211"/>
      <c r="O67" s="155" t="s">
        <v>3</v>
      </c>
      <c r="P67" s="120"/>
    </row>
    <row r="68" spans="1:16" ht="12.75">
      <c r="A68" s="131"/>
      <c r="B68" s="47"/>
      <c r="C68" s="35"/>
      <c r="D68" s="206"/>
      <c r="E68" s="43" t="s">
        <v>71</v>
      </c>
      <c r="F68" s="43"/>
      <c r="G68" s="43"/>
      <c r="H68" s="44"/>
      <c r="I68" s="66" t="s">
        <v>48</v>
      </c>
      <c r="J68" s="76" t="s">
        <v>2</v>
      </c>
      <c r="K68" s="42" t="s">
        <v>4</v>
      </c>
      <c r="L68" s="2" t="s">
        <v>5</v>
      </c>
      <c r="M68" s="45" t="s">
        <v>44</v>
      </c>
      <c r="N68" s="77" t="s">
        <v>45</v>
      </c>
      <c r="O68" s="72" t="s">
        <v>30</v>
      </c>
      <c r="P68" s="120"/>
    </row>
    <row r="69" spans="1:16" ht="12.75">
      <c r="A69" s="131"/>
      <c r="B69" s="6"/>
      <c r="C69" s="1" t="s">
        <v>27</v>
      </c>
      <c r="D69" s="11"/>
      <c r="E69" s="11"/>
      <c r="F69" s="11"/>
      <c r="G69" s="11"/>
      <c r="H69" s="11"/>
      <c r="I69" s="70"/>
      <c r="J69" s="80"/>
      <c r="K69" s="13"/>
      <c r="L69" s="13"/>
      <c r="M69" s="13"/>
      <c r="N69" s="39"/>
      <c r="O69" s="73"/>
      <c r="P69" s="120"/>
    </row>
    <row r="70" spans="1:16" ht="12.75">
      <c r="A70" s="131"/>
      <c r="B70" s="46"/>
      <c r="C70" s="35" t="s">
        <v>165</v>
      </c>
      <c r="D70" s="11" t="s">
        <v>181</v>
      </c>
      <c r="E70" s="11" t="s">
        <v>173</v>
      </c>
      <c r="F70" s="11" t="s">
        <v>189</v>
      </c>
      <c r="G70" s="11" t="s">
        <v>191</v>
      </c>
      <c r="H70" s="11" t="s">
        <v>179</v>
      </c>
      <c r="I70" s="70">
        <v>1238</v>
      </c>
      <c r="J70" s="81">
        <v>0.81</v>
      </c>
      <c r="K70" s="82">
        <v>144.3</v>
      </c>
      <c r="L70" s="82">
        <v>116.6</v>
      </c>
      <c r="M70" s="82"/>
      <c r="N70" s="83"/>
      <c r="O70" s="73"/>
      <c r="P70" s="120"/>
    </row>
    <row r="71" spans="1:16" ht="6" customHeight="1">
      <c r="A71" s="131"/>
      <c r="B71" s="6"/>
      <c r="C71" s="34"/>
      <c r="D71" s="11"/>
      <c r="E71" s="11"/>
      <c r="F71" s="11"/>
      <c r="G71" s="11"/>
      <c r="H71" s="11"/>
      <c r="I71" s="70"/>
      <c r="J71" s="81"/>
      <c r="K71" s="82"/>
      <c r="L71" s="82"/>
      <c r="M71" s="82"/>
      <c r="N71" s="83"/>
      <c r="O71" s="73"/>
      <c r="P71" s="120"/>
    </row>
    <row r="72" spans="1:16" ht="13.5" customHeight="1">
      <c r="A72" s="131"/>
      <c r="B72" s="10"/>
      <c r="C72" s="35" t="s">
        <v>169</v>
      </c>
      <c r="D72" s="11" t="s">
        <v>176</v>
      </c>
      <c r="E72" s="11" t="s">
        <v>172</v>
      </c>
      <c r="F72" s="11" t="s">
        <v>190</v>
      </c>
      <c r="G72" s="11" t="s">
        <v>171</v>
      </c>
      <c r="H72" s="11" t="s">
        <v>170</v>
      </c>
      <c r="I72" s="70">
        <v>2550</v>
      </c>
      <c r="J72" s="81">
        <v>0.39</v>
      </c>
      <c r="K72" s="82">
        <v>107.8</v>
      </c>
      <c r="L72" s="82">
        <v>42.3</v>
      </c>
      <c r="M72" s="82"/>
      <c r="N72" s="83"/>
      <c r="O72" s="73"/>
      <c r="P72" s="120"/>
    </row>
    <row r="73" spans="1:16" ht="12.75">
      <c r="A73" s="131"/>
      <c r="B73" s="10"/>
      <c r="C73" s="35" t="s">
        <v>168</v>
      </c>
      <c r="D73" s="11" t="s">
        <v>177</v>
      </c>
      <c r="E73" s="11" t="s">
        <v>172</v>
      </c>
      <c r="F73" s="11" t="s">
        <v>190</v>
      </c>
      <c r="G73" s="11" t="s">
        <v>180</v>
      </c>
      <c r="H73" s="11" t="s">
        <v>174</v>
      </c>
      <c r="I73" s="70">
        <v>2975</v>
      </c>
      <c r="J73" s="81">
        <v>0.34</v>
      </c>
      <c r="K73" s="82">
        <v>112.1</v>
      </c>
      <c r="L73" s="82">
        <v>37.7</v>
      </c>
      <c r="M73" s="82"/>
      <c r="N73" s="83"/>
      <c r="O73" s="73"/>
      <c r="P73" s="120"/>
    </row>
    <row r="74" spans="1:16" ht="12.75">
      <c r="A74" s="131"/>
      <c r="B74" s="10"/>
      <c r="C74" s="35" t="s">
        <v>61</v>
      </c>
      <c r="D74" s="11" t="s">
        <v>178</v>
      </c>
      <c r="E74" s="11" t="s">
        <v>173</v>
      </c>
      <c r="F74" s="11" t="s">
        <v>190</v>
      </c>
      <c r="G74" s="11" t="s">
        <v>175</v>
      </c>
      <c r="H74" s="11" t="s">
        <v>170</v>
      </c>
      <c r="I74" s="70">
        <v>1530</v>
      </c>
      <c r="J74" s="81">
        <v>0.65</v>
      </c>
      <c r="K74" s="82">
        <v>114.6</v>
      </c>
      <c r="L74" s="82">
        <v>74.9</v>
      </c>
      <c r="M74" s="82"/>
      <c r="N74" s="83"/>
      <c r="O74" s="73"/>
      <c r="P74" s="120"/>
    </row>
    <row r="75" spans="1:16" ht="6" customHeight="1">
      <c r="A75" s="131"/>
      <c r="B75" s="47"/>
      <c r="C75" s="35"/>
      <c r="D75" s="11"/>
      <c r="E75" s="11"/>
      <c r="F75" s="11"/>
      <c r="G75" s="11"/>
      <c r="H75" s="11"/>
      <c r="I75" s="70"/>
      <c r="J75" s="81"/>
      <c r="K75" s="82"/>
      <c r="L75" s="82"/>
      <c r="M75" s="82"/>
      <c r="N75" s="83"/>
      <c r="O75" s="73"/>
      <c r="P75" s="120"/>
    </row>
    <row r="76" spans="1:16" ht="12.75">
      <c r="A76" s="131"/>
      <c r="B76" s="63"/>
      <c r="C76" s="35" t="s">
        <v>142</v>
      </c>
      <c r="D76" s="11" t="s">
        <v>182</v>
      </c>
      <c r="E76" s="11" t="s">
        <v>236</v>
      </c>
      <c r="F76" s="11" t="s">
        <v>192</v>
      </c>
      <c r="G76" s="11" t="s">
        <v>185</v>
      </c>
      <c r="H76" s="11" t="s">
        <v>184</v>
      </c>
      <c r="I76" s="70">
        <v>206</v>
      </c>
      <c r="J76" s="81">
        <v>2.42</v>
      </c>
      <c r="K76" s="82">
        <v>91.9</v>
      </c>
      <c r="L76" s="82">
        <v>222.7</v>
      </c>
      <c r="M76" s="82"/>
      <c r="N76" s="83"/>
      <c r="O76" s="73"/>
      <c r="P76" s="120"/>
    </row>
    <row r="77" spans="1:16" ht="12.75">
      <c r="A77" s="131"/>
      <c r="B77" s="63"/>
      <c r="C77" s="35" t="s">
        <v>143</v>
      </c>
      <c r="D77" s="11" t="s">
        <v>187</v>
      </c>
      <c r="E77" s="11" t="s">
        <v>237</v>
      </c>
      <c r="F77" s="11" t="s">
        <v>193</v>
      </c>
      <c r="G77" s="11" t="s">
        <v>188</v>
      </c>
      <c r="H77" s="11" t="s">
        <v>186</v>
      </c>
      <c r="I77" s="70">
        <v>58</v>
      </c>
      <c r="J77" s="81">
        <v>6.93</v>
      </c>
      <c r="K77" s="82">
        <v>91.6</v>
      </c>
      <c r="L77" s="82">
        <v>634.2</v>
      </c>
      <c r="M77" s="82"/>
      <c r="N77" s="83"/>
      <c r="O77" s="73"/>
      <c r="P77" s="120"/>
    </row>
    <row r="78" spans="1:16" ht="6" customHeight="1">
      <c r="A78" s="131"/>
      <c r="B78" s="47"/>
      <c r="C78" s="35"/>
      <c r="D78" s="11"/>
      <c r="E78" s="11"/>
      <c r="F78" s="11"/>
      <c r="G78" s="11"/>
      <c r="H78" s="11"/>
      <c r="I78" s="70"/>
      <c r="J78" s="81"/>
      <c r="K78" s="82"/>
      <c r="L78" s="82"/>
      <c r="M78" s="82"/>
      <c r="N78" s="83"/>
      <c r="O78" s="73"/>
      <c r="P78" s="120"/>
    </row>
    <row r="79" spans="1:16" ht="12.75">
      <c r="A79" s="131"/>
      <c r="B79" s="64"/>
      <c r="C79" s="35" t="s">
        <v>62</v>
      </c>
      <c r="D79" s="11" t="s">
        <v>194</v>
      </c>
      <c r="E79" s="11" t="s">
        <v>183</v>
      </c>
      <c r="F79" s="11" t="s">
        <v>190</v>
      </c>
      <c r="G79" s="11" t="s">
        <v>195</v>
      </c>
      <c r="H79" s="11" t="s">
        <v>196</v>
      </c>
      <c r="I79" s="70">
        <v>923</v>
      </c>
      <c r="J79" s="81">
        <v>1.08</v>
      </c>
      <c r="K79" s="82">
        <v>225.8</v>
      </c>
      <c r="L79" s="82">
        <v>144.6</v>
      </c>
      <c r="M79" s="82"/>
      <c r="N79" s="83"/>
      <c r="O79" s="73"/>
      <c r="P79" s="120"/>
    </row>
    <row r="80" spans="1:16" ht="12.75">
      <c r="A80" s="131"/>
      <c r="B80" s="64"/>
      <c r="C80" s="35" t="s">
        <v>59</v>
      </c>
      <c r="D80" s="11" t="s">
        <v>204</v>
      </c>
      <c r="E80" s="48">
        <v>52000</v>
      </c>
      <c r="F80" s="11" t="s">
        <v>193</v>
      </c>
      <c r="G80" s="187" t="s">
        <v>153</v>
      </c>
      <c r="H80" s="11">
        <v>145</v>
      </c>
      <c r="I80" s="70">
        <v>420</v>
      </c>
      <c r="J80" s="81">
        <v>0.95</v>
      </c>
      <c r="K80" s="181">
        <v>117.34</v>
      </c>
      <c r="L80" s="181">
        <v>112.46</v>
      </c>
      <c r="M80" s="82"/>
      <c r="N80" s="83"/>
      <c r="O80" s="73"/>
      <c r="P80" s="120"/>
    </row>
    <row r="81" spans="1:16" ht="13.5" thickBot="1">
      <c r="A81" s="131"/>
      <c r="B81" s="64"/>
      <c r="C81" s="35" t="s">
        <v>60</v>
      </c>
      <c r="D81" s="11" t="s">
        <v>205</v>
      </c>
      <c r="E81" s="48">
        <v>55000</v>
      </c>
      <c r="F81" s="11" t="s">
        <v>193</v>
      </c>
      <c r="G81" s="187" t="s">
        <v>153</v>
      </c>
      <c r="H81" s="11">
        <v>145</v>
      </c>
      <c r="I81" s="70">
        <v>420</v>
      </c>
      <c r="J81" s="84">
        <v>0.95</v>
      </c>
      <c r="K81" s="184">
        <v>113.36</v>
      </c>
      <c r="L81" s="184">
        <v>108.48</v>
      </c>
      <c r="M81" s="85"/>
      <c r="N81" s="86"/>
      <c r="O81" s="73"/>
      <c r="P81" s="120"/>
    </row>
    <row r="82" spans="1:16" ht="12.75">
      <c r="A82" s="13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30"/>
    </row>
    <row r="83" spans="1:3" ht="12.75">
      <c r="A83" s="14"/>
      <c r="C83" s="90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</sheetData>
  <sheetProtection/>
  <mergeCells count="10">
    <mergeCell ref="K67:L67"/>
    <mergeCell ref="M67:N67"/>
    <mergeCell ref="K14:L14"/>
    <mergeCell ref="M14:N14"/>
    <mergeCell ref="B14:B15"/>
    <mergeCell ref="C14:C15"/>
    <mergeCell ref="D14:D15"/>
    <mergeCell ref="F14:G14"/>
    <mergeCell ref="D67:D68"/>
    <mergeCell ref="F67:G67"/>
  </mergeCells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3"/>
  <legacyDrawing r:id="rId2"/>
  <oleObjects>
    <oleObject progId="Word.Document.8" shapeId="4426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Márquez</dc:creator>
  <cp:keywords/>
  <dc:description/>
  <cp:lastModifiedBy>LM</cp:lastModifiedBy>
  <cp:lastPrinted>2008-09-11T08:36:31Z</cp:lastPrinted>
  <dcterms:created xsi:type="dcterms:W3CDTF">2008-07-24T08:21:06Z</dcterms:created>
  <dcterms:modified xsi:type="dcterms:W3CDTF">2014-06-27T15:27:49Z</dcterms:modified>
  <cp:category/>
  <cp:version/>
  <cp:contentType/>
  <cp:contentStatus/>
</cp:coreProperties>
</file>