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" windowWidth="11592" windowHeight="8448" activeTab="0"/>
  </bookViews>
  <sheets>
    <sheet name="Opción 04" sheetId="1" r:id="rId1"/>
    <sheet name="Hipótesis" sheetId="2" r:id="rId2"/>
    <sheet name="Ayud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<sst xmlns="http://schemas.openxmlformats.org/spreadsheetml/2006/main" count="357" uniqueCount="249">
  <si>
    <t>Tractor 120 CV – 2+2RM estándar</t>
  </si>
  <si>
    <t>Cef.</t>
  </si>
  <si>
    <t>(h/ha)</t>
  </si>
  <si>
    <t>Coste</t>
  </si>
  <si>
    <t>(€/h)</t>
  </si>
  <si>
    <t>(€/ha)</t>
  </si>
  <si>
    <t>Nº</t>
  </si>
  <si>
    <t>Coste Ma+Tr</t>
  </si>
  <si>
    <t>Laboreo primario</t>
  </si>
  <si>
    <t>Arado de vertedera/disco</t>
  </si>
  <si>
    <t>Arado chisel – Cincel – Cultivador pesado</t>
  </si>
  <si>
    <t>Subsolador – Descompactador</t>
  </si>
  <si>
    <t>Rotocultivador – Rotocultor</t>
  </si>
  <si>
    <t>Laboreo secundario</t>
  </si>
  <si>
    <t>Grada de discos</t>
  </si>
  <si>
    <t>Cultivador de púas o brazos</t>
  </si>
  <si>
    <t>Vibrocultivador</t>
  </si>
  <si>
    <t>Siembra - plantación</t>
  </si>
  <si>
    <t>Sembradora chorrillo + SD</t>
  </si>
  <si>
    <t>Sembradora monograno</t>
  </si>
  <si>
    <t>Sembradora hortícolas</t>
  </si>
  <si>
    <t>Fertilización</t>
  </si>
  <si>
    <t>Cuba para distribución purín</t>
  </si>
  <si>
    <t>Protección de cultivos</t>
  </si>
  <si>
    <t>Recolección – Máq. Accionadas Tr.</t>
  </si>
  <si>
    <t>Empacadora clásica</t>
  </si>
  <si>
    <t>Recolección – Máq. Autoprop.</t>
  </si>
  <si>
    <t>3,0 m - 0,18</t>
  </si>
  <si>
    <t>2,50 m</t>
  </si>
  <si>
    <t>Total</t>
  </si>
  <si>
    <t>4 c - 14"</t>
  </si>
  <si>
    <t>16 m</t>
  </si>
  <si>
    <t>5 t</t>
  </si>
  <si>
    <t>5 m3</t>
  </si>
  <si>
    <t>Abonadora suspendida</t>
  </si>
  <si>
    <t>Pulverizador barras suspendido</t>
  </si>
  <si>
    <t>Pulverizadores de barras arrastrado</t>
  </si>
  <si>
    <t>€</t>
  </si>
  <si>
    <t>(h)</t>
  </si>
  <si>
    <t>Tamaño apero</t>
  </si>
  <si>
    <t>Utiliz. apero (ha/año)</t>
  </si>
  <si>
    <t>real</t>
  </si>
  <si>
    <t>alta</t>
  </si>
  <si>
    <t>baja</t>
  </si>
  <si>
    <t>Total 1</t>
  </si>
  <si>
    <t>Total 2</t>
  </si>
  <si>
    <t>ha/año</t>
  </si>
  <si>
    <t>Utilización tractor</t>
  </si>
  <si>
    <t>(1000 h/año)</t>
  </si>
  <si>
    <t>(500 h/año)</t>
  </si>
  <si>
    <t>Remolque esparcidor estiércol</t>
  </si>
  <si>
    <t>ref.(*)</t>
  </si>
  <si>
    <t>Marcar las operaciones deseadas y el número de veces en las que se</t>
  </si>
  <si>
    <t>realizará la labor, junto con el número de hectáreas del cultivo</t>
  </si>
  <si>
    <t>Descoronadora-arrancadora remolacha</t>
  </si>
  <si>
    <t>Cargadora de remolacha</t>
  </si>
  <si>
    <t>Cosechadora de granos (maíz)</t>
  </si>
  <si>
    <t>Cosechadora de remolacha</t>
  </si>
  <si>
    <t>2 líneas</t>
  </si>
  <si>
    <t xml:space="preserve">(*) Superfice utilizada como referencia para el cálculo de los costes correspondientes al apero. </t>
  </si>
  <si>
    <t xml:space="preserve">     Si el apero se utiliza un número de hectáreas inferior a lo largo del año, los costes de operación serán más elevados.</t>
  </si>
  <si>
    <t>3 c - 16"</t>
  </si>
  <si>
    <t>Potencia</t>
  </si>
  <si>
    <t>CV</t>
  </si>
  <si>
    <t>3000 €/cu.</t>
  </si>
  <si>
    <t>Referencia</t>
  </si>
  <si>
    <t>precio</t>
  </si>
  <si>
    <t>32 cm</t>
  </si>
  <si>
    <t>25 cm</t>
  </si>
  <si>
    <t>1,42 m</t>
  </si>
  <si>
    <t>1,22 m</t>
  </si>
  <si>
    <t>anch.</t>
  </si>
  <si>
    <t>2500 €/m</t>
  </si>
  <si>
    <t>18 cm</t>
  </si>
  <si>
    <t>2,70 m</t>
  </si>
  <si>
    <t>4,5 m - 0,15</t>
  </si>
  <si>
    <t>4,50 m</t>
  </si>
  <si>
    <t>45 cm</t>
  </si>
  <si>
    <t>30 cm</t>
  </si>
  <si>
    <t>15 cm</t>
  </si>
  <si>
    <t>100 h/año</t>
  </si>
  <si>
    <t>5,00 m</t>
  </si>
  <si>
    <t>Grada accionada</t>
  </si>
  <si>
    <t>10 cm</t>
  </si>
  <si>
    <t>5,0 m</t>
  </si>
  <si>
    <t>500 €/m</t>
  </si>
  <si>
    <t>300 kg/m</t>
  </si>
  <si>
    <t>Dimensiones</t>
  </si>
  <si>
    <t>Top.</t>
  </si>
  <si>
    <t>Coste máquina</t>
  </si>
  <si>
    <t>Utilización</t>
  </si>
  <si>
    <t>Tract.+máquina</t>
  </si>
  <si>
    <t>4 p - 0,67 m</t>
  </si>
  <si>
    <t>3,0 m - 0,15</t>
  </si>
  <si>
    <t>3,00 m</t>
  </si>
  <si>
    <t>4,5 m - 0,10</t>
  </si>
  <si>
    <t>3,0 m</t>
  </si>
  <si>
    <t>6 c - 0,50 m</t>
  </si>
  <si>
    <t>6 c - 0,75 m</t>
  </si>
  <si>
    <t>remolacha</t>
  </si>
  <si>
    <t>maíz</t>
  </si>
  <si>
    <t>4 c - 0,30 m</t>
  </si>
  <si>
    <t>1,20 m</t>
  </si>
  <si>
    <t>4 c - 0,80 m</t>
  </si>
  <si>
    <t>3,20 m</t>
  </si>
  <si>
    <t>16,0 m</t>
  </si>
  <si>
    <t>1 disco</t>
  </si>
  <si>
    <t>800 L</t>
  </si>
  <si>
    <t>2 discos</t>
  </si>
  <si>
    <t>1400 L</t>
  </si>
  <si>
    <t>24,0 m</t>
  </si>
  <si>
    <t>4,00 m</t>
  </si>
  <si>
    <t>7,00 m</t>
  </si>
  <si>
    <t>Atomizador suspendido</t>
  </si>
  <si>
    <t>Atomizador arrastrado</t>
  </si>
  <si>
    <t>prof./otra</t>
  </si>
  <si>
    <t>1200 L</t>
  </si>
  <si>
    <t>24 m</t>
  </si>
  <si>
    <t>3000 L</t>
  </si>
  <si>
    <t>20000 m3/h</t>
  </si>
  <si>
    <t>600 L</t>
  </si>
  <si>
    <t>Tr.-90 CV</t>
  </si>
  <si>
    <t>Tr.-70 CV</t>
  </si>
  <si>
    <t>2000 L</t>
  </si>
  <si>
    <t>Tr.-90CV</t>
  </si>
  <si>
    <t>45000 m3/h</t>
  </si>
  <si>
    <t>500 L</t>
  </si>
  <si>
    <t>Tr.-50 CV</t>
  </si>
  <si>
    <t>Segadora-acondicionadora</t>
  </si>
  <si>
    <t>Rastrillo hilerador-acondicionador</t>
  </si>
  <si>
    <t>Remolque autocargador</t>
  </si>
  <si>
    <t>Rotoempacadora-encintadora</t>
  </si>
  <si>
    <t>Rotoempacadora (c. fija y variable)</t>
  </si>
  <si>
    <t>Macroempacadora</t>
  </si>
  <si>
    <t>Arrancadora de remolacha</t>
  </si>
  <si>
    <t>Vendimiadora</t>
  </si>
  <si>
    <t>Cosechadora tomate</t>
  </si>
  <si>
    <t>discos</t>
  </si>
  <si>
    <t>bota</t>
  </si>
  <si>
    <t>acond,</t>
  </si>
  <si>
    <t>8,00 m</t>
  </si>
  <si>
    <t>molinetete v.</t>
  </si>
  <si>
    <t>tdf</t>
  </si>
  <si>
    <t>pesada</t>
  </si>
  <si>
    <t>10 t/h</t>
  </si>
  <si>
    <t>fij-var</t>
  </si>
  <si>
    <t>Tr.-150 CV</t>
  </si>
  <si>
    <t>6,00 m</t>
  </si>
  <si>
    <t>Tr- 150 CV</t>
  </si>
  <si>
    <t>35 m3</t>
  </si>
  <si>
    <t>7 km/h</t>
  </si>
  <si>
    <t>1,80 m</t>
  </si>
  <si>
    <t>4 km/h</t>
  </si>
  <si>
    <t>12 t/h</t>
  </si>
  <si>
    <t>6 km/h</t>
  </si>
  <si>
    <t>1,60 m</t>
  </si>
  <si>
    <t>5 km/h</t>
  </si>
  <si>
    <t>Descoronadora remolacha</t>
  </si>
  <si>
    <t>Cosechadora forraje</t>
  </si>
  <si>
    <t>Coste total</t>
  </si>
  <si>
    <t>Sembradora chorrillo</t>
  </si>
  <si>
    <t>Cosechadora de granos (grande)</t>
  </si>
  <si>
    <t>Cosechadora de granos (pequeña)</t>
  </si>
  <si>
    <t>190 kW</t>
  </si>
  <si>
    <t>3,5 t/ha</t>
  </si>
  <si>
    <t>800 €/kW</t>
  </si>
  <si>
    <t>900 €/kW</t>
  </si>
  <si>
    <t>240 kW</t>
  </si>
  <si>
    <t>10 t/ha</t>
  </si>
  <si>
    <t>6 m/3,5 t/ha</t>
  </si>
  <si>
    <t>7 m/5,0 t/ha</t>
  </si>
  <si>
    <t>6 m/10 t/ha</t>
  </si>
  <si>
    <t>230 kW</t>
  </si>
  <si>
    <t>5,0 t/ha</t>
  </si>
  <si>
    <t>3 m/40 t/ha</t>
  </si>
  <si>
    <t>lineas 3 m</t>
  </si>
  <si>
    <t>1200 €/kW</t>
  </si>
  <si>
    <t>100 kW</t>
  </si>
  <si>
    <t>2,5 km/h</t>
  </si>
  <si>
    <t>90 kW</t>
  </si>
  <si>
    <t>1,50 m</t>
  </si>
  <si>
    <t>1,75 km/h</t>
  </si>
  <si>
    <t>maiz</t>
  </si>
  <si>
    <t>1000 h</t>
  </si>
  <si>
    <t>maíz 40 t/ha</t>
  </si>
  <si>
    <t>500 h</t>
  </si>
  <si>
    <t>400 h</t>
  </si>
  <si>
    <t>6 lin/20 m3</t>
  </si>
  <si>
    <t>5.0 km/h</t>
  </si>
  <si>
    <t>310 kW</t>
  </si>
  <si>
    <t>6 lineas</t>
  </si>
  <si>
    <t>6 líneas</t>
  </si>
  <si>
    <t>6 l/ sin tolva</t>
  </si>
  <si>
    <t>(€)</t>
  </si>
  <si>
    <t>Superficie cultivo (ha)</t>
  </si>
  <si>
    <t>20 t/h-150 CV</t>
  </si>
  <si>
    <t>10 t/h-150 CV</t>
  </si>
  <si>
    <t>6 l-150 CV</t>
  </si>
  <si>
    <t>6 l+t -150 CV</t>
  </si>
  <si>
    <t>Rodillo</t>
  </si>
  <si>
    <t>Total (€/año)</t>
  </si>
  <si>
    <t>Abonadora tolva grande</t>
  </si>
  <si>
    <t xml:space="preserve">       No incluye los costes derivados de las operaciones de transporte,</t>
  </si>
  <si>
    <t xml:space="preserve">       ni mano de obra</t>
  </si>
  <si>
    <t>Tractor (carga media)</t>
  </si>
  <si>
    <t>€/h</t>
  </si>
  <si>
    <t>Coste tractor</t>
  </si>
  <si>
    <t>horas/año</t>
  </si>
  <si>
    <t>Resumen cultivo (€/ha)</t>
  </si>
  <si>
    <t>Opción 04 - Hortícolas (general)</t>
  </si>
  <si>
    <t>Desinfección de suelo</t>
  </si>
  <si>
    <t>Conformador (mesetas/caballones)</t>
  </si>
  <si>
    <t>Colocación riego</t>
  </si>
  <si>
    <t>Retirada del riego</t>
  </si>
  <si>
    <t>Eliminación de plásticos</t>
  </si>
  <si>
    <t>Descripción operación</t>
  </si>
  <si>
    <t>Otras operaciones (**)</t>
  </si>
  <si>
    <t>(**) Para el cálculo de los costes relativos a las operaciones complementarias se necesita incluir en la columna correspondiente</t>
  </si>
  <si>
    <t>Transportes</t>
  </si>
  <si>
    <t>Operaciones manuales</t>
  </si>
  <si>
    <t>la capacidad de trabajo del equipo con el que se realiza la operación (h/ha) y el coste de la operación (€/ha)</t>
  </si>
  <si>
    <r>
      <t>Hipótesis de cálculo</t>
    </r>
    <r>
      <rPr>
        <b/>
        <sz val="9"/>
        <color indexed="10"/>
        <rFont val="Arial"/>
        <family val="2"/>
      </rPr>
      <t xml:space="preserve"> (año 2014)</t>
    </r>
  </si>
  <si>
    <t>Tasa de interés del 5%</t>
  </si>
  <si>
    <t>3150 €/cu.</t>
  </si>
  <si>
    <t>2600 €/m</t>
  </si>
  <si>
    <t>3.00 m</t>
  </si>
  <si>
    <t>1980 €/m</t>
  </si>
  <si>
    <t>2475 €/m</t>
  </si>
  <si>
    <t>2750 €/m</t>
  </si>
  <si>
    <t>2200 €/m</t>
  </si>
  <si>
    <t>3300 €/m</t>
  </si>
  <si>
    <t>10000 €/m</t>
  </si>
  <si>
    <t>3300 €/cu.</t>
  </si>
  <si>
    <t>Plantadora patatas</t>
  </si>
  <si>
    <t>6000 €/kL</t>
  </si>
  <si>
    <t>1750 €/t</t>
  </si>
  <si>
    <t>2000 €/m3</t>
  </si>
  <si>
    <t>450 €/m</t>
  </si>
  <si>
    <t>5500 €/kL</t>
  </si>
  <si>
    <t>Espolvoreador viña</t>
  </si>
  <si>
    <t>3300 €/kL</t>
  </si>
  <si>
    <t>4400 €/m</t>
  </si>
  <si>
    <t>1000 €/m</t>
  </si>
  <si>
    <t>20-30000 €</t>
  </si>
  <si>
    <t>Picadora-cargadora forraje</t>
  </si>
  <si>
    <t>Picadora de paja</t>
  </si>
  <si>
    <t>Cosechadora de patatas</t>
  </si>
  <si>
    <t>1250 €/kW</t>
  </si>
  <si>
    <t>1500 €/kW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</si>
</sst>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  <numFmt numFmtId="169" formatCode="0.000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62">
    <font>
      <sz val="10"/>
      <name val="Arial"/>
      <family val="0"/>
    </font>
    <font>
      <b/>
      <sz val="8"/>
      <name val="Arial"/>
      <family val="2"/>
    </font>
    <font>
      <sz val="8"/>
      <color indexed="4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6"/>
      <name val="Arial"/>
      <family val="0"/>
    </font>
    <font>
      <b/>
      <sz val="8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48"/>
      <name val="Arial"/>
      <family val="2"/>
    </font>
    <font>
      <sz val="6"/>
      <color indexed="9"/>
      <name val="Arial"/>
      <family val="0"/>
    </font>
    <font>
      <b/>
      <sz val="9"/>
      <color indexed="12"/>
      <name val="Arial"/>
      <family val="2"/>
    </font>
    <font>
      <b/>
      <sz val="8"/>
      <color indexed="8"/>
      <name val="Arial"/>
      <family val="0"/>
    </font>
    <font>
      <sz val="8"/>
      <color indexed="12"/>
      <name val="Arial"/>
      <family val="2"/>
    </font>
    <font>
      <sz val="8"/>
      <color indexed="44"/>
      <name val="Arial"/>
      <family val="2"/>
    </font>
    <font>
      <b/>
      <sz val="10"/>
      <color indexed="10"/>
      <name val="Arial"/>
      <family val="2"/>
    </font>
    <font>
      <b/>
      <sz val="9"/>
      <color indexed="18"/>
      <name val="Arial"/>
      <family val="2"/>
    </font>
    <font>
      <sz val="8"/>
      <color indexed="10"/>
      <name val="Arial"/>
      <family val="0"/>
    </font>
    <font>
      <sz val="6"/>
      <color indexed="42"/>
      <name val="Arial"/>
      <family val="0"/>
    </font>
    <font>
      <sz val="8"/>
      <color indexed="6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5"/>
      <color indexed="10"/>
      <name val="Arial"/>
      <family val="2"/>
    </font>
    <font>
      <sz val="5"/>
      <color indexed="42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0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5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3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35" borderId="10" xfId="0" applyFont="1" applyFill="1" applyBorder="1" applyAlignment="1">
      <alignment vertical="top" wrapText="1"/>
    </xf>
    <xf numFmtId="0" fontId="4" fillId="36" borderId="10" xfId="0" applyFont="1" applyFill="1" applyBorder="1" applyAlignment="1">
      <alignment vertical="top" wrapText="1"/>
    </xf>
    <xf numFmtId="0" fontId="4" fillId="37" borderId="10" xfId="0" applyFont="1" applyFill="1" applyBorder="1" applyAlignment="1">
      <alignment vertical="top" wrapText="1"/>
    </xf>
    <xf numFmtId="0" fontId="4" fillId="38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2" fontId="4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39" borderId="10" xfId="0" applyFont="1" applyFill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168" fontId="2" fillId="0" borderId="17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4" fillId="4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6" fontId="4" fillId="0" borderId="10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vertical="top" wrapText="1"/>
    </xf>
    <xf numFmtId="0" fontId="6" fillId="0" borderId="26" xfId="0" applyFont="1" applyFill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 wrapText="1"/>
    </xf>
    <xf numFmtId="0" fontId="4" fillId="40" borderId="25" xfId="0" applyFont="1" applyFill="1" applyBorder="1" applyAlignment="1">
      <alignment vertical="top" wrapText="1"/>
    </xf>
    <xf numFmtId="0" fontId="4" fillId="41" borderId="10" xfId="0" applyFont="1" applyFill="1" applyBorder="1" applyAlignment="1">
      <alignment vertical="top" wrapText="1"/>
    </xf>
    <xf numFmtId="0" fontId="15" fillId="42" borderId="10" xfId="0" applyFont="1" applyFill="1" applyBorder="1" applyAlignment="1">
      <alignment vertical="top" wrapText="1"/>
    </xf>
    <xf numFmtId="0" fontId="0" fillId="42" borderId="10" xfId="0" applyFill="1" applyBorder="1" applyAlignment="1">
      <alignment/>
    </xf>
    <xf numFmtId="0" fontId="4" fillId="42" borderId="10" xfId="0" applyFont="1" applyFill="1" applyBorder="1" applyAlignment="1">
      <alignment vertical="top" wrapText="1"/>
    </xf>
    <xf numFmtId="0" fontId="15" fillId="43" borderId="10" xfId="0" applyFont="1" applyFill="1" applyBorder="1" applyAlignment="1">
      <alignment vertical="top" wrapText="1"/>
    </xf>
    <xf numFmtId="0" fontId="14" fillId="0" borderId="18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2" fontId="4" fillId="0" borderId="22" xfId="0" applyNumberFormat="1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top" wrapText="1"/>
    </xf>
    <xf numFmtId="2" fontId="14" fillId="0" borderId="15" xfId="0" applyNumberFormat="1" applyFont="1" applyBorder="1" applyAlignment="1">
      <alignment horizontal="center" vertical="top" wrapText="1"/>
    </xf>
    <xf numFmtId="2" fontId="14" fillId="0" borderId="31" xfId="0" applyNumberFormat="1" applyFont="1" applyBorder="1" applyAlignment="1">
      <alignment horizontal="center" vertical="top" wrapText="1"/>
    </xf>
    <xf numFmtId="2" fontId="14" fillId="0" borderId="32" xfId="0" applyNumberFormat="1" applyFont="1" applyBorder="1" applyAlignment="1">
      <alignment horizontal="center" vertical="top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Border="1" applyAlignment="1">
      <alignment horizontal="right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68" fontId="1" fillId="0" borderId="15" xfId="0" applyNumberFormat="1" applyFont="1" applyBorder="1" applyAlignment="1">
      <alignment horizontal="center" vertical="top" wrapText="1"/>
    </xf>
    <xf numFmtId="168" fontId="3" fillId="0" borderId="17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68" fontId="3" fillId="0" borderId="14" xfId="0" applyNumberFormat="1" applyFont="1" applyBorder="1" applyAlignment="1">
      <alignment horizontal="center" vertical="top" wrapText="1"/>
    </xf>
    <xf numFmtId="168" fontId="7" fillId="0" borderId="15" xfId="0" applyNumberFormat="1" applyFont="1" applyBorder="1" applyAlignment="1">
      <alignment/>
    </xf>
    <xf numFmtId="0" fontId="6" fillId="0" borderId="33" xfId="0" applyFont="1" applyBorder="1" applyAlignment="1">
      <alignment horizontal="center"/>
    </xf>
    <xf numFmtId="168" fontId="16" fillId="0" borderId="17" xfId="0" applyNumberFormat="1" applyFont="1" applyBorder="1" applyAlignment="1">
      <alignment/>
    </xf>
    <xf numFmtId="168" fontId="3" fillId="0" borderId="34" xfId="0" applyNumberFormat="1" applyFont="1" applyBorder="1" applyAlignment="1">
      <alignment horizontal="center" vertical="top" wrapText="1"/>
    </xf>
    <xf numFmtId="0" fontId="0" fillId="39" borderId="21" xfId="0" applyFill="1" applyBorder="1" applyAlignment="1">
      <alignment/>
    </xf>
    <xf numFmtId="0" fontId="19" fillId="39" borderId="24" xfId="0" applyFont="1" applyFill="1" applyBorder="1" applyAlignment="1">
      <alignment/>
    </xf>
    <xf numFmtId="0" fontId="0" fillId="39" borderId="35" xfId="0" applyFill="1" applyBorder="1" applyAlignment="1">
      <alignment/>
    </xf>
    <xf numFmtId="0" fontId="0" fillId="39" borderId="28" xfId="0" applyFill="1" applyBorder="1" applyAlignment="1">
      <alignment/>
    </xf>
    <xf numFmtId="0" fontId="0" fillId="39" borderId="24" xfId="0" applyFill="1" applyBorder="1" applyAlignment="1">
      <alignment/>
    </xf>
    <xf numFmtId="0" fontId="0" fillId="39" borderId="0" xfId="0" applyFill="1" applyBorder="1" applyAlignment="1">
      <alignment/>
    </xf>
    <xf numFmtId="0" fontId="16" fillId="39" borderId="0" xfId="0" applyFont="1" applyFill="1" applyBorder="1" applyAlignment="1">
      <alignment/>
    </xf>
    <xf numFmtId="0" fontId="0" fillId="39" borderId="29" xfId="0" applyFill="1" applyBorder="1" applyAlignment="1">
      <alignment/>
    </xf>
    <xf numFmtId="0" fontId="5" fillId="39" borderId="24" xfId="0" applyFont="1" applyFill="1" applyBorder="1" applyAlignment="1">
      <alignment/>
    </xf>
    <xf numFmtId="0" fontId="12" fillId="39" borderId="0" xfId="0" applyFont="1" applyFill="1" applyBorder="1" applyAlignment="1">
      <alignment/>
    </xf>
    <xf numFmtId="0" fontId="13" fillId="39" borderId="10" xfId="0" applyFont="1" applyFill="1" applyBorder="1" applyAlignment="1">
      <alignment horizontal="left"/>
    </xf>
    <xf numFmtId="0" fontId="13" fillId="39" borderId="0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0" fillId="39" borderId="36" xfId="0" applyFill="1" applyBorder="1" applyAlignment="1">
      <alignment/>
    </xf>
    <xf numFmtId="0" fontId="11" fillId="39" borderId="24" xfId="0" applyFont="1" applyFill="1" applyBorder="1" applyAlignment="1">
      <alignment/>
    </xf>
    <xf numFmtId="0" fontId="5" fillId="39" borderId="27" xfId="0" applyFont="1" applyFill="1" applyBorder="1" applyAlignment="1">
      <alignment/>
    </xf>
    <xf numFmtId="0" fontId="18" fillId="39" borderId="0" xfId="0" applyFont="1" applyFill="1" applyBorder="1" applyAlignment="1">
      <alignment/>
    </xf>
    <xf numFmtId="0" fontId="4" fillId="39" borderId="0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right" vertical="top" wrapText="1"/>
    </xf>
    <xf numFmtId="0" fontId="6" fillId="39" borderId="29" xfId="0" applyFont="1" applyFill="1" applyBorder="1" applyAlignment="1">
      <alignment horizontal="center"/>
    </xf>
    <xf numFmtId="0" fontId="1" fillId="39" borderId="0" xfId="0" applyFont="1" applyFill="1" applyBorder="1" applyAlignment="1">
      <alignment horizontal="center" vertical="top" wrapText="1"/>
    </xf>
    <xf numFmtId="0" fontId="3" fillId="39" borderId="0" xfId="0" applyFont="1" applyFill="1" applyBorder="1" applyAlignment="1">
      <alignment horizontal="right" vertical="top" wrapText="1"/>
    </xf>
    <xf numFmtId="0" fontId="3" fillId="39" borderId="0" xfId="0" applyFont="1" applyFill="1" applyBorder="1" applyAlignment="1">
      <alignment horizontal="center" vertical="top" wrapText="1"/>
    </xf>
    <xf numFmtId="168" fontId="3" fillId="39" borderId="0" xfId="0" applyNumberFormat="1" applyFont="1" applyFill="1" applyBorder="1" applyAlignment="1">
      <alignment horizontal="center" vertical="top" wrapText="1"/>
    </xf>
    <xf numFmtId="0" fontId="4" fillId="39" borderId="0" xfId="0" applyFont="1" applyFill="1" applyBorder="1" applyAlignment="1">
      <alignment/>
    </xf>
    <xf numFmtId="0" fontId="0" fillId="39" borderId="37" xfId="0" applyFill="1" applyBorder="1" applyAlignment="1">
      <alignment/>
    </xf>
    <xf numFmtId="0" fontId="5" fillId="39" borderId="21" xfId="0" applyFont="1" applyFill="1" applyBorder="1" applyAlignment="1">
      <alignment/>
    </xf>
    <xf numFmtId="0" fontId="12" fillId="39" borderId="0" xfId="0" applyFont="1" applyFill="1" applyBorder="1" applyAlignment="1">
      <alignment horizontal="center"/>
    </xf>
    <xf numFmtId="2" fontId="4" fillId="39" borderId="23" xfId="0" applyNumberFormat="1" applyFont="1" applyFill="1" applyBorder="1" applyAlignment="1">
      <alignment horizontal="center" vertical="top" wrapText="1"/>
    </xf>
    <xf numFmtId="0" fontId="15" fillId="43" borderId="20" xfId="0" applyFont="1" applyFill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center" vertical="top" wrapText="1"/>
    </xf>
    <xf numFmtId="6" fontId="4" fillId="0" borderId="20" xfId="0" applyNumberFormat="1" applyFont="1" applyBorder="1" applyAlignment="1">
      <alignment horizontal="center" vertical="top" wrapText="1"/>
    </xf>
    <xf numFmtId="2" fontId="4" fillId="0" borderId="28" xfId="0" applyNumberFormat="1" applyFont="1" applyBorder="1" applyAlignment="1">
      <alignment horizontal="center" vertical="top" wrapText="1"/>
    </xf>
    <xf numFmtId="0" fontId="4" fillId="0" borderId="25" xfId="0" applyFont="1" applyFill="1" applyBorder="1" applyAlignment="1">
      <alignment vertical="top" wrapText="1"/>
    </xf>
    <xf numFmtId="0" fontId="1" fillId="0" borderId="29" xfId="0" applyFont="1" applyBorder="1" applyAlignment="1">
      <alignment horizontal="center"/>
    </xf>
    <xf numFmtId="0" fontId="4" fillId="39" borderId="0" xfId="0" applyFont="1" applyFill="1" applyBorder="1" applyAlignment="1">
      <alignment horizontal="right" vertical="top" wrapText="1"/>
    </xf>
    <xf numFmtId="1" fontId="4" fillId="39" borderId="0" xfId="0" applyNumberFormat="1" applyFont="1" applyFill="1" applyBorder="1" applyAlignment="1">
      <alignment horizontal="center" vertical="top" wrapText="1"/>
    </xf>
    <xf numFmtId="2" fontId="4" fillId="39" borderId="0" xfId="0" applyNumberFormat="1" applyFont="1" applyFill="1" applyBorder="1" applyAlignment="1">
      <alignment horizontal="center" vertical="top" wrapText="1"/>
    </xf>
    <xf numFmtId="0" fontId="4" fillId="39" borderId="21" xfId="0" applyFont="1" applyFill="1" applyBorder="1" applyAlignment="1">
      <alignment vertical="top" wrapText="1"/>
    </xf>
    <xf numFmtId="0" fontId="4" fillId="39" borderId="35" xfId="0" applyFont="1" applyFill="1" applyBorder="1" applyAlignment="1">
      <alignment horizontal="right" vertical="top" wrapText="1"/>
    </xf>
    <xf numFmtId="0" fontId="4" fillId="39" borderId="35" xfId="0" applyFont="1" applyFill="1" applyBorder="1" applyAlignment="1">
      <alignment horizontal="center" vertical="top" wrapText="1"/>
    </xf>
    <xf numFmtId="2" fontId="4" fillId="39" borderId="35" xfId="0" applyNumberFormat="1" applyFont="1" applyFill="1" applyBorder="1" applyAlignment="1">
      <alignment horizontal="center" vertical="top" wrapText="1"/>
    </xf>
    <xf numFmtId="2" fontId="4" fillId="39" borderId="28" xfId="0" applyNumberFormat="1" applyFont="1" applyFill="1" applyBorder="1" applyAlignment="1">
      <alignment horizontal="center" vertical="top" wrapText="1"/>
    </xf>
    <xf numFmtId="0" fontId="4" fillId="39" borderId="24" xfId="0" applyFont="1" applyFill="1" applyBorder="1" applyAlignment="1">
      <alignment vertical="top" wrapText="1"/>
    </xf>
    <xf numFmtId="2" fontId="4" fillId="39" borderId="29" xfId="0" applyNumberFormat="1" applyFont="1" applyFill="1" applyBorder="1" applyAlignment="1">
      <alignment horizontal="center" vertical="top" wrapText="1"/>
    </xf>
    <xf numFmtId="0" fontId="4" fillId="39" borderId="27" xfId="0" applyFont="1" applyFill="1" applyBorder="1" applyAlignment="1">
      <alignment vertical="top" wrapText="1"/>
    </xf>
    <xf numFmtId="0" fontId="4" fillId="39" borderId="37" xfId="0" applyFont="1" applyFill="1" applyBorder="1" applyAlignment="1">
      <alignment horizontal="right" vertical="top" wrapText="1"/>
    </xf>
    <xf numFmtId="0" fontId="4" fillId="39" borderId="37" xfId="0" applyFont="1" applyFill="1" applyBorder="1" applyAlignment="1">
      <alignment horizontal="center" vertical="top" wrapText="1"/>
    </xf>
    <xf numFmtId="1" fontId="4" fillId="39" borderId="37" xfId="0" applyNumberFormat="1" applyFont="1" applyFill="1" applyBorder="1" applyAlignment="1">
      <alignment horizontal="center" vertical="top" wrapText="1"/>
    </xf>
    <xf numFmtId="2" fontId="4" fillId="39" borderId="37" xfId="0" applyNumberFormat="1" applyFont="1" applyFill="1" applyBorder="1" applyAlignment="1">
      <alignment horizontal="center" vertical="top" wrapText="1"/>
    </xf>
    <xf numFmtId="2" fontId="4" fillId="39" borderId="36" xfId="0" applyNumberFormat="1" applyFont="1" applyFill="1" applyBorder="1" applyAlignment="1">
      <alignment horizontal="center" vertical="top" wrapText="1"/>
    </xf>
    <xf numFmtId="0" fontId="19" fillId="39" borderId="27" xfId="0" applyFont="1" applyFill="1" applyBorder="1" applyAlignment="1">
      <alignment/>
    </xf>
    <xf numFmtId="0" fontId="7" fillId="39" borderId="0" xfId="0" applyFont="1" applyFill="1" applyBorder="1" applyAlignment="1">
      <alignment horizontal="right"/>
    </xf>
    <xf numFmtId="0" fontId="7" fillId="39" borderId="0" xfId="0" applyFont="1" applyFill="1" applyBorder="1" applyAlignment="1">
      <alignment/>
    </xf>
    <xf numFmtId="0" fontId="1" fillId="39" borderId="0" xfId="0" applyFont="1" applyFill="1" applyBorder="1" applyAlignment="1">
      <alignment/>
    </xf>
    <xf numFmtId="0" fontId="1" fillId="0" borderId="38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168" fontId="3" fillId="0" borderId="40" xfId="0" applyNumberFormat="1" applyFont="1" applyBorder="1" applyAlignment="1">
      <alignment horizontal="center" vertical="top" wrapText="1"/>
    </xf>
    <xf numFmtId="168" fontId="3" fillId="0" borderId="41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20" fillId="0" borderId="10" xfId="0" applyFont="1" applyBorder="1" applyAlignment="1">
      <alignment/>
    </xf>
    <xf numFmtId="0" fontId="14" fillId="0" borderId="25" xfId="0" applyFont="1" applyBorder="1" applyAlignment="1">
      <alignment horizontal="center" vertical="top" wrapText="1"/>
    </xf>
    <xf numFmtId="0" fontId="6" fillId="0" borderId="25" xfId="0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6" fillId="0" borderId="32" xfId="0" applyFont="1" applyBorder="1" applyAlignment="1">
      <alignment horizontal="center" vertical="top" wrapText="1"/>
    </xf>
    <xf numFmtId="0" fontId="20" fillId="0" borderId="20" xfId="0" applyFont="1" applyBorder="1" applyAlignment="1">
      <alignment/>
    </xf>
    <xf numFmtId="0" fontId="14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2" fontId="14" fillId="0" borderId="14" xfId="0" applyNumberFormat="1" applyFont="1" applyBorder="1" applyAlignment="1">
      <alignment horizontal="center" vertical="top" wrapText="1"/>
    </xf>
    <xf numFmtId="2" fontId="18" fillId="0" borderId="10" xfId="0" applyNumberFormat="1" applyFont="1" applyBorder="1" applyAlignment="1">
      <alignment horizontal="center" vertical="top" wrapText="1"/>
    </xf>
    <xf numFmtId="2" fontId="18" fillId="0" borderId="15" xfId="0" applyNumberFormat="1" applyFont="1" applyBorder="1" applyAlignment="1">
      <alignment horizontal="center" vertical="top" wrapText="1"/>
    </xf>
    <xf numFmtId="2" fontId="18" fillId="0" borderId="14" xfId="0" applyNumberFormat="1" applyFont="1" applyBorder="1" applyAlignment="1">
      <alignment horizontal="center" vertical="top" wrapText="1"/>
    </xf>
    <xf numFmtId="2" fontId="18" fillId="0" borderId="31" xfId="0" applyNumberFormat="1" applyFont="1" applyBorder="1" applyAlignment="1">
      <alignment horizontal="center" vertical="top" wrapText="1"/>
    </xf>
    <xf numFmtId="0" fontId="0" fillId="39" borderId="27" xfId="0" applyFill="1" applyBorder="1" applyAlignment="1">
      <alignment/>
    </xf>
    <xf numFmtId="0" fontId="5" fillId="34" borderId="21" xfId="0" applyFont="1" applyFill="1" applyBorder="1" applyAlignment="1">
      <alignment/>
    </xf>
    <xf numFmtId="0" fontId="0" fillId="34" borderId="35" xfId="0" applyFill="1" applyBorder="1" applyAlignment="1">
      <alignment/>
    </xf>
    <xf numFmtId="0" fontId="5" fillId="34" borderId="24" xfId="0" applyFont="1" applyFill="1" applyBorder="1" applyAlignment="1">
      <alignment/>
    </xf>
    <xf numFmtId="0" fontId="0" fillId="34" borderId="0" xfId="0" applyFill="1" applyBorder="1" applyAlignment="1">
      <alignment/>
    </xf>
    <xf numFmtId="0" fontId="5" fillId="34" borderId="27" xfId="0" applyFont="1" applyFill="1" applyBorder="1" applyAlignment="1">
      <alignment/>
    </xf>
    <xf numFmtId="0" fontId="0" fillId="34" borderId="37" xfId="0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6" xfId="0" applyFill="1" applyBorder="1" applyAlignment="1">
      <alignment/>
    </xf>
    <xf numFmtId="0" fontId="4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2" xfId="0" applyBorder="1" applyAlignment="1">
      <alignment horizontal="center"/>
    </xf>
    <xf numFmtId="0" fontId="3" fillId="0" borderId="44" xfId="0" applyFont="1" applyBorder="1" applyAlignment="1">
      <alignment horizontal="right" vertical="top" wrapText="1"/>
    </xf>
    <xf numFmtId="0" fontId="3" fillId="0" borderId="45" xfId="0" applyFont="1" applyBorder="1" applyAlignment="1">
      <alignment horizontal="right" vertical="top" wrapText="1"/>
    </xf>
    <xf numFmtId="0" fontId="3" fillId="0" borderId="46" xfId="0" applyFont="1" applyBorder="1" applyAlignment="1">
      <alignment horizontal="right" vertical="top" wrapText="1"/>
    </xf>
    <xf numFmtId="0" fontId="3" fillId="0" borderId="47" xfId="0" applyFont="1" applyBorder="1" applyAlignment="1">
      <alignment horizontal="right" vertical="top" wrapText="1"/>
    </xf>
    <xf numFmtId="0" fontId="1" fillId="0" borderId="4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7" fillId="0" borderId="18" xfId="0" applyFont="1" applyBorder="1" applyAlignment="1">
      <alignment horizontal="right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59" fillId="39" borderId="0" xfId="0" applyFont="1" applyFill="1" applyBorder="1" applyAlignment="1">
      <alignment/>
    </xf>
    <xf numFmtId="0" fontId="38" fillId="0" borderId="10" xfId="0" applyFont="1" applyFill="1" applyBorder="1" applyAlignment="1">
      <alignment horizontal="center"/>
    </xf>
    <xf numFmtId="0" fontId="1" fillId="0" borderId="18" xfId="0" applyFont="1" applyBorder="1" applyAlignment="1">
      <alignment horizontal="right" vertical="center" wrapText="1"/>
    </xf>
    <xf numFmtId="0" fontId="1" fillId="0" borderId="21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1" fillId="0" borderId="27" xfId="0" applyFont="1" applyFill="1" applyBorder="1" applyAlignment="1">
      <alignment horizontal="center" vertical="top" wrapText="1"/>
    </xf>
    <xf numFmtId="0" fontId="1" fillId="0" borderId="57" xfId="0" applyFont="1" applyBorder="1" applyAlignment="1">
      <alignment horizontal="center" vertical="top" wrapText="1"/>
    </xf>
    <xf numFmtId="0" fontId="14" fillId="0" borderId="57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1" fontId="4" fillId="0" borderId="18" xfId="0" applyNumberFormat="1" applyFont="1" applyBorder="1" applyAlignment="1">
      <alignment horizontal="center" vertical="top" wrapText="1"/>
    </xf>
    <xf numFmtId="1" fontId="4" fillId="0" borderId="21" xfId="0" applyNumberFormat="1" applyFont="1" applyBorder="1" applyAlignment="1">
      <alignment horizontal="center" vertical="top" wrapText="1"/>
    </xf>
    <xf numFmtId="1" fontId="4" fillId="39" borderId="35" xfId="0" applyNumberFormat="1" applyFont="1" applyFill="1" applyBorder="1" applyAlignment="1">
      <alignment horizontal="center" vertical="top" wrapText="1"/>
    </xf>
    <xf numFmtId="0" fontId="1" fillId="0" borderId="24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2" fontId="4" fillId="0" borderId="14" xfId="0" applyNumberFormat="1" applyFont="1" applyBorder="1" applyAlignment="1">
      <alignment horizontal="center" vertical="top" wrapText="1"/>
    </xf>
    <xf numFmtId="2" fontId="14" fillId="0" borderId="42" xfId="0" applyNumberFormat="1" applyFont="1" applyBorder="1" applyAlignment="1">
      <alignment horizontal="center" vertical="top" wrapText="1"/>
    </xf>
    <xf numFmtId="0" fontId="1" fillId="39" borderId="0" xfId="0" applyFont="1" applyFill="1" applyAlignment="1">
      <alignment horizontal="right"/>
    </xf>
    <xf numFmtId="0" fontId="59" fillId="39" borderId="35" xfId="0" applyFont="1" applyFill="1" applyBorder="1" applyAlignment="1">
      <alignment/>
    </xf>
    <xf numFmtId="0" fontId="61" fillId="39" borderId="0" xfId="0" applyFont="1" applyFill="1" applyBorder="1" applyAlignment="1">
      <alignment/>
    </xf>
    <xf numFmtId="0" fontId="59" fillId="39" borderId="0" xfId="0" applyFont="1" applyFill="1" applyBorder="1" applyAlignment="1">
      <alignment horizontal="right"/>
    </xf>
    <xf numFmtId="0" fontId="7" fillId="39" borderId="0" xfId="0" applyFont="1" applyFill="1" applyBorder="1" applyAlignment="1">
      <alignment/>
    </xf>
    <xf numFmtId="0" fontId="1" fillId="39" borderId="0" xfId="0" applyFont="1" applyFill="1" applyBorder="1" applyAlignment="1">
      <alignment horizontal="right"/>
    </xf>
    <xf numFmtId="1" fontId="6" fillId="39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 vertical="top" wrapText="1"/>
    </xf>
    <xf numFmtId="0" fontId="41" fillId="39" borderId="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Relationship Id="rId2" Type="http://schemas.openxmlformats.org/officeDocument/2006/relationships/image" Target="../media/image39.emf" /><Relationship Id="rId3" Type="http://schemas.openxmlformats.org/officeDocument/2006/relationships/image" Target="../media/image43.emf" /><Relationship Id="rId4" Type="http://schemas.openxmlformats.org/officeDocument/2006/relationships/image" Target="../media/image3.emf" /><Relationship Id="rId5" Type="http://schemas.openxmlformats.org/officeDocument/2006/relationships/image" Target="../media/image33.emf" /><Relationship Id="rId6" Type="http://schemas.openxmlformats.org/officeDocument/2006/relationships/image" Target="../media/image11.emf" /><Relationship Id="rId7" Type="http://schemas.openxmlformats.org/officeDocument/2006/relationships/image" Target="../media/image38.emf" /><Relationship Id="rId8" Type="http://schemas.openxmlformats.org/officeDocument/2006/relationships/image" Target="../media/image24.emf" /><Relationship Id="rId9" Type="http://schemas.openxmlformats.org/officeDocument/2006/relationships/image" Target="../media/image15.emf" /><Relationship Id="rId10" Type="http://schemas.openxmlformats.org/officeDocument/2006/relationships/image" Target="../media/image27.emf" /><Relationship Id="rId11" Type="http://schemas.openxmlformats.org/officeDocument/2006/relationships/image" Target="../media/image35.emf" /><Relationship Id="rId12" Type="http://schemas.openxmlformats.org/officeDocument/2006/relationships/image" Target="../media/image5.emf" /><Relationship Id="rId13" Type="http://schemas.openxmlformats.org/officeDocument/2006/relationships/image" Target="../media/image4.emf" /><Relationship Id="rId14" Type="http://schemas.openxmlformats.org/officeDocument/2006/relationships/image" Target="../media/image41.emf" /><Relationship Id="rId15" Type="http://schemas.openxmlformats.org/officeDocument/2006/relationships/image" Target="../media/image30.emf" /><Relationship Id="rId16" Type="http://schemas.openxmlformats.org/officeDocument/2006/relationships/image" Target="../media/image10.emf" /><Relationship Id="rId17" Type="http://schemas.openxmlformats.org/officeDocument/2006/relationships/image" Target="../media/image40.emf" /><Relationship Id="rId18" Type="http://schemas.openxmlformats.org/officeDocument/2006/relationships/image" Target="../media/image26.emf" /><Relationship Id="rId19" Type="http://schemas.openxmlformats.org/officeDocument/2006/relationships/image" Target="../media/image34.emf" /><Relationship Id="rId20" Type="http://schemas.openxmlformats.org/officeDocument/2006/relationships/image" Target="../media/image12.emf" /><Relationship Id="rId21" Type="http://schemas.openxmlformats.org/officeDocument/2006/relationships/image" Target="../media/image42.emf" /><Relationship Id="rId22" Type="http://schemas.openxmlformats.org/officeDocument/2006/relationships/image" Target="../media/image14.emf" /><Relationship Id="rId23" Type="http://schemas.openxmlformats.org/officeDocument/2006/relationships/image" Target="../media/image37.emf" /><Relationship Id="rId24" Type="http://schemas.openxmlformats.org/officeDocument/2006/relationships/image" Target="../media/image32.emf" /><Relationship Id="rId25" Type="http://schemas.openxmlformats.org/officeDocument/2006/relationships/image" Target="../media/image13.emf" /><Relationship Id="rId26" Type="http://schemas.openxmlformats.org/officeDocument/2006/relationships/image" Target="../media/image23.emf" /><Relationship Id="rId27" Type="http://schemas.openxmlformats.org/officeDocument/2006/relationships/image" Target="../media/image7.emf" /><Relationship Id="rId28" Type="http://schemas.openxmlformats.org/officeDocument/2006/relationships/image" Target="../media/image29.emf" /><Relationship Id="rId29" Type="http://schemas.openxmlformats.org/officeDocument/2006/relationships/image" Target="../media/image36.emf" /><Relationship Id="rId30" Type="http://schemas.openxmlformats.org/officeDocument/2006/relationships/image" Target="../media/image17.emf" /><Relationship Id="rId31" Type="http://schemas.openxmlformats.org/officeDocument/2006/relationships/image" Target="../media/image16.emf" /><Relationship Id="rId32" Type="http://schemas.openxmlformats.org/officeDocument/2006/relationships/image" Target="../media/image6.emf" /><Relationship Id="rId33" Type="http://schemas.openxmlformats.org/officeDocument/2006/relationships/image" Target="../media/image1.emf" /><Relationship Id="rId34" Type="http://schemas.openxmlformats.org/officeDocument/2006/relationships/image" Target="../media/image21.emf" /><Relationship Id="rId35" Type="http://schemas.openxmlformats.org/officeDocument/2006/relationships/image" Target="../media/image25.emf" /><Relationship Id="rId36" Type="http://schemas.openxmlformats.org/officeDocument/2006/relationships/image" Target="../media/image22.emf" /><Relationship Id="rId37" Type="http://schemas.openxmlformats.org/officeDocument/2006/relationships/image" Target="../media/image28.emf" /><Relationship Id="rId38" Type="http://schemas.openxmlformats.org/officeDocument/2006/relationships/image" Target="../media/image18.emf" /><Relationship Id="rId39" Type="http://schemas.openxmlformats.org/officeDocument/2006/relationships/image" Target="../media/image19.emf" /><Relationship Id="rId40" Type="http://schemas.openxmlformats.org/officeDocument/2006/relationships/image" Target="../media/image20.emf" /><Relationship Id="rId41" Type="http://schemas.openxmlformats.org/officeDocument/2006/relationships/image" Target="../media/image2.emf" /><Relationship Id="rId42" Type="http://schemas.openxmlformats.org/officeDocument/2006/relationships/image" Target="../media/image44.emf" /><Relationship Id="rId43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9525</xdr:colOff>
      <xdr:row>8</xdr:row>
      <xdr:rowOff>0</xdr:rowOff>
    </xdr:to>
    <xdr:pic>
      <xdr:nvPicPr>
        <xdr:cNvPr id="1" name="2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771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20</xdr:row>
      <xdr:rowOff>19050</xdr:rowOff>
    </xdr:from>
    <xdr:to>
      <xdr:col>1</xdr:col>
      <xdr:colOff>295275</xdr:colOff>
      <xdr:row>20</xdr:row>
      <xdr:rowOff>161925</xdr:rowOff>
    </xdr:to>
    <xdr:pic>
      <xdr:nvPicPr>
        <xdr:cNvPr id="2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2766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17</xdr:row>
      <xdr:rowOff>9525</xdr:rowOff>
    </xdr:from>
    <xdr:to>
      <xdr:col>1</xdr:col>
      <xdr:colOff>295275</xdr:colOff>
      <xdr:row>17</xdr:row>
      <xdr:rowOff>152400</xdr:rowOff>
    </xdr:to>
    <xdr:pic>
      <xdr:nvPicPr>
        <xdr:cNvPr id="3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26574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19</xdr:row>
      <xdr:rowOff>38100</xdr:rowOff>
    </xdr:from>
    <xdr:to>
      <xdr:col>1</xdr:col>
      <xdr:colOff>295275</xdr:colOff>
      <xdr:row>19</xdr:row>
      <xdr:rowOff>285750</xdr:rowOff>
    </xdr:to>
    <xdr:pic>
      <xdr:nvPicPr>
        <xdr:cNvPr id="4" name="Check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30099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21</xdr:row>
      <xdr:rowOff>9525</xdr:rowOff>
    </xdr:from>
    <xdr:to>
      <xdr:col>1</xdr:col>
      <xdr:colOff>295275</xdr:colOff>
      <xdr:row>21</xdr:row>
      <xdr:rowOff>152400</xdr:rowOff>
    </xdr:to>
    <xdr:pic>
      <xdr:nvPicPr>
        <xdr:cNvPr id="5" name="Check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2900" y="34290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23</xdr:row>
      <xdr:rowOff>19050</xdr:rowOff>
    </xdr:from>
    <xdr:to>
      <xdr:col>1</xdr:col>
      <xdr:colOff>295275</xdr:colOff>
      <xdr:row>23</xdr:row>
      <xdr:rowOff>161925</xdr:rowOff>
    </xdr:to>
    <xdr:pic>
      <xdr:nvPicPr>
        <xdr:cNvPr id="6" name="Check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2900" y="37623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24</xdr:row>
      <xdr:rowOff>19050</xdr:rowOff>
    </xdr:from>
    <xdr:to>
      <xdr:col>1</xdr:col>
      <xdr:colOff>295275</xdr:colOff>
      <xdr:row>24</xdr:row>
      <xdr:rowOff>161925</xdr:rowOff>
    </xdr:to>
    <xdr:pic>
      <xdr:nvPicPr>
        <xdr:cNvPr id="7" name="Check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2900" y="39243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25</xdr:row>
      <xdr:rowOff>19050</xdr:rowOff>
    </xdr:from>
    <xdr:to>
      <xdr:col>1</xdr:col>
      <xdr:colOff>295275</xdr:colOff>
      <xdr:row>25</xdr:row>
      <xdr:rowOff>161925</xdr:rowOff>
    </xdr:to>
    <xdr:pic>
      <xdr:nvPicPr>
        <xdr:cNvPr id="8" name="Check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42900" y="40862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26</xdr:row>
      <xdr:rowOff>9525</xdr:rowOff>
    </xdr:from>
    <xdr:to>
      <xdr:col>1</xdr:col>
      <xdr:colOff>295275</xdr:colOff>
      <xdr:row>26</xdr:row>
      <xdr:rowOff>152400</xdr:rowOff>
    </xdr:to>
    <xdr:pic>
      <xdr:nvPicPr>
        <xdr:cNvPr id="9" name="Check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42900" y="42386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27</xdr:row>
      <xdr:rowOff>9525</xdr:rowOff>
    </xdr:from>
    <xdr:to>
      <xdr:col>1</xdr:col>
      <xdr:colOff>295275</xdr:colOff>
      <xdr:row>27</xdr:row>
      <xdr:rowOff>152400</xdr:rowOff>
    </xdr:to>
    <xdr:pic>
      <xdr:nvPicPr>
        <xdr:cNvPr id="10" name="Check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42900" y="44005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29</xdr:row>
      <xdr:rowOff>9525</xdr:rowOff>
    </xdr:from>
    <xdr:to>
      <xdr:col>1</xdr:col>
      <xdr:colOff>295275</xdr:colOff>
      <xdr:row>29</xdr:row>
      <xdr:rowOff>152400</xdr:rowOff>
    </xdr:to>
    <xdr:pic>
      <xdr:nvPicPr>
        <xdr:cNvPr id="11" name="Check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2900" y="4724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30</xdr:row>
      <xdr:rowOff>9525</xdr:rowOff>
    </xdr:from>
    <xdr:to>
      <xdr:col>1</xdr:col>
      <xdr:colOff>295275</xdr:colOff>
      <xdr:row>30</xdr:row>
      <xdr:rowOff>152400</xdr:rowOff>
    </xdr:to>
    <xdr:pic>
      <xdr:nvPicPr>
        <xdr:cNvPr id="12" name="Check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2900" y="48863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31</xdr:row>
      <xdr:rowOff>9525</xdr:rowOff>
    </xdr:from>
    <xdr:to>
      <xdr:col>1</xdr:col>
      <xdr:colOff>295275</xdr:colOff>
      <xdr:row>31</xdr:row>
      <xdr:rowOff>152400</xdr:rowOff>
    </xdr:to>
    <xdr:pic>
      <xdr:nvPicPr>
        <xdr:cNvPr id="13" name="Check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2900" y="50482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33</xdr:row>
      <xdr:rowOff>9525</xdr:rowOff>
    </xdr:from>
    <xdr:to>
      <xdr:col>1</xdr:col>
      <xdr:colOff>295275</xdr:colOff>
      <xdr:row>33</xdr:row>
      <xdr:rowOff>152400</xdr:rowOff>
    </xdr:to>
    <xdr:pic>
      <xdr:nvPicPr>
        <xdr:cNvPr id="14" name="Check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42900" y="53721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34</xdr:row>
      <xdr:rowOff>9525</xdr:rowOff>
    </xdr:from>
    <xdr:to>
      <xdr:col>1</xdr:col>
      <xdr:colOff>295275</xdr:colOff>
      <xdr:row>34</xdr:row>
      <xdr:rowOff>152400</xdr:rowOff>
    </xdr:to>
    <xdr:pic>
      <xdr:nvPicPr>
        <xdr:cNvPr id="15" name="CheckBox1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2900" y="5534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36</xdr:row>
      <xdr:rowOff>9525</xdr:rowOff>
    </xdr:from>
    <xdr:to>
      <xdr:col>1</xdr:col>
      <xdr:colOff>295275</xdr:colOff>
      <xdr:row>36</xdr:row>
      <xdr:rowOff>152400</xdr:rowOff>
    </xdr:to>
    <xdr:pic>
      <xdr:nvPicPr>
        <xdr:cNvPr id="16" name="CheckBox15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2900" y="5857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37</xdr:row>
      <xdr:rowOff>9525</xdr:rowOff>
    </xdr:from>
    <xdr:to>
      <xdr:col>1</xdr:col>
      <xdr:colOff>295275</xdr:colOff>
      <xdr:row>37</xdr:row>
      <xdr:rowOff>152400</xdr:rowOff>
    </xdr:to>
    <xdr:pic>
      <xdr:nvPicPr>
        <xdr:cNvPr id="17" name="CheckBox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42900" y="60198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38</xdr:row>
      <xdr:rowOff>9525</xdr:rowOff>
    </xdr:from>
    <xdr:to>
      <xdr:col>1</xdr:col>
      <xdr:colOff>295275</xdr:colOff>
      <xdr:row>38</xdr:row>
      <xdr:rowOff>152400</xdr:rowOff>
    </xdr:to>
    <xdr:pic>
      <xdr:nvPicPr>
        <xdr:cNvPr id="18" name="CheckBox17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2900" y="61817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39</xdr:row>
      <xdr:rowOff>9525</xdr:rowOff>
    </xdr:from>
    <xdr:to>
      <xdr:col>1</xdr:col>
      <xdr:colOff>295275</xdr:colOff>
      <xdr:row>39</xdr:row>
      <xdr:rowOff>152400</xdr:rowOff>
    </xdr:to>
    <xdr:pic>
      <xdr:nvPicPr>
        <xdr:cNvPr id="19" name="CheckBox1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2900" y="63436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41</xdr:row>
      <xdr:rowOff>9525</xdr:rowOff>
    </xdr:from>
    <xdr:to>
      <xdr:col>1</xdr:col>
      <xdr:colOff>295275</xdr:colOff>
      <xdr:row>41</xdr:row>
      <xdr:rowOff>152400</xdr:rowOff>
    </xdr:to>
    <xdr:pic>
      <xdr:nvPicPr>
        <xdr:cNvPr id="20" name="CheckBox1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42900" y="6667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42</xdr:row>
      <xdr:rowOff>9525</xdr:rowOff>
    </xdr:from>
    <xdr:to>
      <xdr:col>1</xdr:col>
      <xdr:colOff>295275</xdr:colOff>
      <xdr:row>42</xdr:row>
      <xdr:rowOff>257175</xdr:rowOff>
    </xdr:to>
    <xdr:pic>
      <xdr:nvPicPr>
        <xdr:cNvPr id="21" name="CheckBox20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342900" y="6829425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49</xdr:row>
      <xdr:rowOff>0</xdr:rowOff>
    </xdr:from>
    <xdr:to>
      <xdr:col>1</xdr:col>
      <xdr:colOff>295275</xdr:colOff>
      <xdr:row>49</xdr:row>
      <xdr:rowOff>142875</xdr:rowOff>
    </xdr:to>
    <xdr:pic>
      <xdr:nvPicPr>
        <xdr:cNvPr id="22" name="CheckBox2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342900" y="8201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49</xdr:row>
      <xdr:rowOff>9525</xdr:rowOff>
    </xdr:from>
    <xdr:to>
      <xdr:col>1</xdr:col>
      <xdr:colOff>295275</xdr:colOff>
      <xdr:row>49</xdr:row>
      <xdr:rowOff>152400</xdr:rowOff>
    </xdr:to>
    <xdr:pic>
      <xdr:nvPicPr>
        <xdr:cNvPr id="23" name="CheckBox2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42900" y="82105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50</xdr:row>
      <xdr:rowOff>0</xdr:rowOff>
    </xdr:from>
    <xdr:to>
      <xdr:col>1</xdr:col>
      <xdr:colOff>295275</xdr:colOff>
      <xdr:row>50</xdr:row>
      <xdr:rowOff>142875</xdr:rowOff>
    </xdr:to>
    <xdr:pic>
      <xdr:nvPicPr>
        <xdr:cNvPr id="24" name="CheckBox23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42900" y="8362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55</xdr:row>
      <xdr:rowOff>9525</xdr:rowOff>
    </xdr:from>
    <xdr:to>
      <xdr:col>1</xdr:col>
      <xdr:colOff>295275</xdr:colOff>
      <xdr:row>55</xdr:row>
      <xdr:rowOff>152400</xdr:rowOff>
    </xdr:to>
    <xdr:pic>
      <xdr:nvPicPr>
        <xdr:cNvPr id="25" name="CheckBox24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342900" y="90011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</xdr:colOff>
      <xdr:row>11</xdr:row>
      <xdr:rowOff>38100</xdr:rowOff>
    </xdr:from>
    <xdr:to>
      <xdr:col>9</xdr:col>
      <xdr:colOff>180975</xdr:colOff>
      <xdr:row>11</xdr:row>
      <xdr:rowOff>152400</xdr:rowOff>
    </xdr:to>
    <xdr:pic>
      <xdr:nvPicPr>
        <xdr:cNvPr id="26" name="OptionButton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5867400" y="1704975"/>
          <a:ext cx="14287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12</xdr:row>
      <xdr:rowOff>38100</xdr:rowOff>
    </xdr:from>
    <xdr:to>
      <xdr:col>9</xdr:col>
      <xdr:colOff>180975</xdr:colOff>
      <xdr:row>12</xdr:row>
      <xdr:rowOff>152400</xdr:rowOff>
    </xdr:to>
    <xdr:pic>
      <xdr:nvPicPr>
        <xdr:cNvPr id="27" name="OptionButton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5895975" y="186690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66</xdr:row>
      <xdr:rowOff>9525</xdr:rowOff>
    </xdr:from>
    <xdr:to>
      <xdr:col>1</xdr:col>
      <xdr:colOff>295275</xdr:colOff>
      <xdr:row>66</xdr:row>
      <xdr:rowOff>152400</xdr:rowOff>
    </xdr:to>
    <xdr:pic>
      <xdr:nvPicPr>
        <xdr:cNvPr id="28" name="CheckBox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42900" y="106299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18</xdr:row>
      <xdr:rowOff>9525</xdr:rowOff>
    </xdr:from>
    <xdr:to>
      <xdr:col>1</xdr:col>
      <xdr:colOff>295275</xdr:colOff>
      <xdr:row>18</xdr:row>
      <xdr:rowOff>152400</xdr:rowOff>
    </xdr:to>
    <xdr:pic>
      <xdr:nvPicPr>
        <xdr:cNvPr id="29" name="CheckBox3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342900" y="2819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32</xdr:row>
      <xdr:rowOff>9525</xdr:rowOff>
    </xdr:from>
    <xdr:to>
      <xdr:col>1</xdr:col>
      <xdr:colOff>295275</xdr:colOff>
      <xdr:row>32</xdr:row>
      <xdr:rowOff>152400</xdr:rowOff>
    </xdr:to>
    <xdr:pic>
      <xdr:nvPicPr>
        <xdr:cNvPr id="30" name="CheckBox33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342900" y="5210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43</xdr:row>
      <xdr:rowOff>9525</xdr:rowOff>
    </xdr:from>
    <xdr:to>
      <xdr:col>1</xdr:col>
      <xdr:colOff>295275</xdr:colOff>
      <xdr:row>43</xdr:row>
      <xdr:rowOff>152400</xdr:rowOff>
    </xdr:to>
    <xdr:pic>
      <xdr:nvPicPr>
        <xdr:cNvPr id="31" name="CheckBox3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42900" y="71151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44</xdr:row>
      <xdr:rowOff>0</xdr:rowOff>
    </xdr:from>
    <xdr:to>
      <xdr:col>1</xdr:col>
      <xdr:colOff>304800</xdr:colOff>
      <xdr:row>44</xdr:row>
      <xdr:rowOff>142875</xdr:rowOff>
    </xdr:to>
    <xdr:pic>
      <xdr:nvPicPr>
        <xdr:cNvPr id="32" name="CheckBox35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52425" y="72675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45</xdr:row>
      <xdr:rowOff>0</xdr:rowOff>
    </xdr:from>
    <xdr:to>
      <xdr:col>1</xdr:col>
      <xdr:colOff>304800</xdr:colOff>
      <xdr:row>45</xdr:row>
      <xdr:rowOff>142875</xdr:rowOff>
    </xdr:to>
    <xdr:pic>
      <xdr:nvPicPr>
        <xdr:cNvPr id="33" name="CheckBox36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352425" y="74295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48</xdr:row>
      <xdr:rowOff>9525</xdr:rowOff>
    </xdr:from>
    <xdr:to>
      <xdr:col>1</xdr:col>
      <xdr:colOff>295275</xdr:colOff>
      <xdr:row>48</xdr:row>
      <xdr:rowOff>257175</xdr:rowOff>
    </xdr:to>
    <xdr:pic>
      <xdr:nvPicPr>
        <xdr:cNvPr id="34" name="CheckBox37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342900" y="7924800"/>
          <a:ext cx="1524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47</xdr:row>
      <xdr:rowOff>19050</xdr:rowOff>
    </xdr:from>
    <xdr:to>
      <xdr:col>1</xdr:col>
      <xdr:colOff>295275</xdr:colOff>
      <xdr:row>47</xdr:row>
      <xdr:rowOff>161925</xdr:rowOff>
    </xdr:to>
    <xdr:pic>
      <xdr:nvPicPr>
        <xdr:cNvPr id="35" name="CheckBox38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42900" y="777240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50</xdr:row>
      <xdr:rowOff>0</xdr:rowOff>
    </xdr:from>
    <xdr:to>
      <xdr:col>1</xdr:col>
      <xdr:colOff>295275</xdr:colOff>
      <xdr:row>50</xdr:row>
      <xdr:rowOff>142875</xdr:rowOff>
    </xdr:to>
    <xdr:pic>
      <xdr:nvPicPr>
        <xdr:cNvPr id="36" name="CheckBox39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42900" y="8362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50</xdr:row>
      <xdr:rowOff>0</xdr:rowOff>
    </xdr:from>
    <xdr:to>
      <xdr:col>1</xdr:col>
      <xdr:colOff>295275</xdr:colOff>
      <xdr:row>50</xdr:row>
      <xdr:rowOff>142875</xdr:rowOff>
    </xdr:to>
    <xdr:pic>
      <xdr:nvPicPr>
        <xdr:cNvPr id="37" name="CheckBox40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342900" y="83629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51</xdr:row>
      <xdr:rowOff>0</xdr:rowOff>
    </xdr:from>
    <xdr:to>
      <xdr:col>1</xdr:col>
      <xdr:colOff>304800</xdr:colOff>
      <xdr:row>51</xdr:row>
      <xdr:rowOff>142875</xdr:rowOff>
    </xdr:to>
    <xdr:pic>
      <xdr:nvPicPr>
        <xdr:cNvPr id="38" name="CheckBox41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352425" y="85248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53</xdr:row>
      <xdr:rowOff>0</xdr:rowOff>
    </xdr:from>
    <xdr:to>
      <xdr:col>1</xdr:col>
      <xdr:colOff>304800</xdr:colOff>
      <xdr:row>53</xdr:row>
      <xdr:rowOff>142875</xdr:rowOff>
    </xdr:to>
    <xdr:pic>
      <xdr:nvPicPr>
        <xdr:cNvPr id="39" name="CheckBox42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52425" y="87534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64</xdr:row>
      <xdr:rowOff>0</xdr:rowOff>
    </xdr:from>
    <xdr:to>
      <xdr:col>1</xdr:col>
      <xdr:colOff>304800</xdr:colOff>
      <xdr:row>64</xdr:row>
      <xdr:rowOff>142875</xdr:rowOff>
    </xdr:to>
    <xdr:pic>
      <xdr:nvPicPr>
        <xdr:cNvPr id="40" name="CheckBox27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52425" y="1039177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68</xdr:row>
      <xdr:rowOff>0</xdr:rowOff>
    </xdr:from>
    <xdr:to>
      <xdr:col>1</xdr:col>
      <xdr:colOff>295275</xdr:colOff>
      <xdr:row>68</xdr:row>
      <xdr:rowOff>142875</xdr:rowOff>
    </xdr:to>
    <xdr:pic>
      <xdr:nvPicPr>
        <xdr:cNvPr id="41" name="CheckBox3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42900" y="10868025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68</xdr:row>
      <xdr:rowOff>9525</xdr:rowOff>
    </xdr:from>
    <xdr:to>
      <xdr:col>1</xdr:col>
      <xdr:colOff>295275</xdr:colOff>
      <xdr:row>68</xdr:row>
      <xdr:rowOff>152400</xdr:rowOff>
    </xdr:to>
    <xdr:pic>
      <xdr:nvPicPr>
        <xdr:cNvPr id="42" name="CheckBox43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342900" y="10877550"/>
          <a:ext cx="1524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59</xdr:row>
      <xdr:rowOff>9525</xdr:rowOff>
    </xdr:from>
    <xdr:to>
      <xdr:col>5</xdr:col>
      <xdr:colOff>266700</xdr:colOff>
      <xdr:row>59</xdr:row>
      <xdr:rowOff>171450</xdr:rowOff>
    </xdr:to>
    <xdr:pic>
      <xdr:nvPicPr>
        <xdr:cNvPr id="43" name="ScrollBar1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457575" y="9572625"/>
          <a:ext cx="7905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466725</xdr:colOff>
      <xdr:row>6</xdr:row>
      <xdr:rowOff>0</xdr:rowOff>
    </xdr:to>
    <xdr:pic>
      <xdr:nvPicPr>
        <xdr:cNvPr id="1" name="3 Imagen" descr="cabecer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9152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0</xdr:rowOff>
    </xdr:from>
    <xdr:to>
      <xdr:col>8</xdr:col>
      <xdr:colOff>438150</xdr:colOff>
      <xdr:row>5</xdr:row>
      <xdr:rowOff>85725</xdr:rowOff>
    </xdr:to>
    <xdr:pic>
      <xdr:nvPicPr>
        <xdr:cNvPr id="1" name="Picture 2" descr="cabecero nuevo MA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57531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BaseDeCalculo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ción 00"/>
      <sheetName val="Hipótesis"/>
      <sheetName val="Ayuda"/>
    </sheetNames>
    <sheetDataSet>
      <sheetData sheetId="0">
        <row r="13">
          <cell r="H13" t="b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9:M88"/>
  <sheetViews>
    <sheetView tabSelected="1" zoomScalePageLayoutView="0" workbookViewId="0" topLeftCell="A1">
      <selection activeCell="P15" sqref="P15"/>
    </sheetView>
  </sheetViews>
  <sheetFormatPr defaultColWidth="11.421875" defaultRowHeight="12.75"/>
  <cols>
    <col min="1" max="1" width="3.00390625" style="0" customWidth="1"/>
    <col min="2" max="2" width="7.140625" style="0" customWidth="1"/>
    <col min="3" max="3" width="30.140625" style="0" bestFit="1" customWidth="1"/>
    <col min="5" max="5" width="8.00390625" style="0" customWidth="1"/>
    <col min="6" max="6" width="7.8515625" style="0" customWidth="1"/>
    <col min="7" max="7" width="6.28125" style="0" customWidth="1"/>
    <col min="8" max="8" width="7.00390625" style="0" customWidth="1"/>
    <col min="9" max="9" width="6.57421875" style="0" customWidth="1"/>
    <col min="10" max="10" width="3.8515625" style="0" customWidth="1"/>
    <col min="11" max="11" width="6.140625" style="0" customWidth="1"/>
    <col min="12" max="12" width="11.00390625" style="0" bestFit="1" customWidth="1"/>
    <col min="13" max="13" width="3.57421875" style="0" customWidth="1"/>
  </cols>
  <sheetData>
    <row r="4" ht="12" customHeight="1"/>
    <row r="5" ht="9.75" customHeight="1"/>
    <row r="6" ht="11.25" customHeight="1"/>
    <row r="8" ht="9" customHeight="1"/>
    <row r="9" spans="1:13" ht="12.75">
      <c r="A9" s="84"/>
      <c r="B9" s="86"/>
      <c r="C9" s="86"/>
      <c r="D9" s="86"/>
      <c r="E9" s="86"/>
      <c r="F9" s="86"/>
      <c r="G9" s="229"/>
      <c r="H9" s="229"/>
      <c r="I9" s="229"/>
      <c r="J9" s="86"/>
      <c r="K9" s="86"/>
      <c r="L9" s="86"/>
      <c r="M9" s="87"/>
    </row>
    <row r="10" spans="1:13" ht="12.75">
      <c r="A10" s="88"/>
      <c r="B10" s="89"/>
      <c r="C10" s="90" t="s">
        <v>209</v>
      </c>
      <c r="D10" s="89"/>
      <c r="E10" s="89"/>
      <c r="F10" s="89"/>
      <c r="G10" s="211"/>
      <c r="H10" s="211"/>
      <c r="I10" s="232" t="s">
        <v>47</v>
      </c>
      <c r="J10" s="89"/>
      <c r="K10" s="89"/>
      <c r="L10" s="89"/>
      <c r="M10" s="91"/>
    </row>
    <row r="11" spans="1:13" ht="12.75">
      <c r="A11" s="92"/>
      <c r="B11" s="89"/>
      <c r="C11" s="89"/>
      <c r="D11" s="89"/>
      <c r="E11" s="89"/>
      <c r="F11" s="89"/>
      <c r="G11" s="211"/>
      <c r="H11" s="211"/>
      <c r="I11" s="228" t="s">
        <v>206</v>
      </c>
      <c r="J11" s="234">
        <f>IF(H12,Hipótesis!N8,Hipótesis!M8)</f>
        <v>28.13</v>
      </c>
      <c r="K11" s="139" t="s">
        <v>205</v>
      </c>
      <c r="L11" s="89"/>
      <c r="M11" s="91"/>
    </row>
    <row r="12" spans="1:13" ht="12.75">
      <c r="A12" s="92"/>
      <c r="B12" s="89"/>
      <c r="C12" s="93" t="s">
        <v>52</v>
      </c>
      <c r="D12" s="89"/>
      <c r="E12" s="89"/>
      <c r="F12" s="89"/>
      <c r="G12" s="211"/>
      <c r="H12" s="237" t="b">
        <v>0</v>
      </c>
      <c r="I12" s="233" t="s">
        <v>42</v>
      </c>
      <c r="J12" s="94"/>
      <c r="K12" s="95" t="s">
        <v>48</v>
      </c>
      <c r="L12" s="95"/>
      <c r="M12" s="91"/>
    </row>
    <row r="13" spans="1:13" ht="12.75">
      <c r="A13" s="92"/>
      <c r="B13" s="89"/>
      <c r="C13" s="93" t="s">
        <v>53</v>
      </c>
      <c r="D13" s="89"/>
      <c r="E13" s="89"/>
      <c r="F13" s="89"/>
      <c r="G13" s="230"/>
      <c r="H13" s="237" t="b">
        <v>1</v>
      </c>
      <c r="I13" s="233" t="s">
        <v>43</v>
      </c>
      <c r="J13" s="96"/>
      <c r="K13" s="95" t="s">
        <v>49</v>
      </c>
      <c r="L13" s="95"/>
      <c r="M13" s="91"/>
    </row>
    <row r="14" spans="1:13" ht="13.5" thickBot="1">
      <c r="A14" s="92"/>
      <c r="B14" s="89"/>
      <c r="C14" s="93"/>
      <c r="D14" s="89"/>
      <c r="E14" s="89"/>
      <c r="F14" s="89"/>
      <c r="G14" s="230"/>
      <c r="H14" s="231"/>
      <c r="I14" s="211"/>
      <c r="J14" s="89"/>
      <c r="K14" s="89"/>
      <c r="L14" s="89"/>
      <c r="M14" s="91"/>
    </row>
    <row r="15" spans="1:13" ht="12.75">
      <c r="A15" s="98"/>
      <c r="B15" s="196"/>
      <c r="C15" s="197" t="str">
        <f>+Hipótesis!C10</f>
        <v>Tractor 120 CV – 2+2RM estándar</v>
      </c>
      <c r="D15" s="190" t="s">
        <v>39</v>
      </c>
      <c r="E15" s="192" t="s">
        <v>40</v>
      </c>
      <c r="F15" s="193"/>
      <c r="G15" s="18" t="s">
        <v>1</v>
      </c>
      <c r="H15" s="19" t="s">
        <v>3</v>
      </c>
      <c r="I15" s="20" t="s">
        <v>3</v>
      </c>
      <c r="J15" s="18"/>
      <c r="K15" s="140" t="s">
        <v>29</v>
      </c>
      <c r="L15" s="29" t="s">
        <v>7</v>
      </c>
      <c r="M15" s="91"/>
    </row>
    <row r="16" spans="1:13" ht="12.75">
      <c r="A16" s="85"/>
      <c r="B16" s="196"/>
      <c r="C16" s="197"/>
      <c r="D16" s="191"/>
      <c r="E16" s="194"/>
      <c r="F16" s="195"/>
      <c r="G16" s="21" t="s">
        <v>2</v>
      </c>
      <c r="H16" s="2" t="s">
        <v>4</v>
      </c>
      <c r="I16" s="22" t="s">
        <v>5</v>
      </c>
      <c r="J16" s="28" t="s">
        <v>6</v>
      </c>
      <c r="K16" s="141" t="s">
        <v>38</v>
      </c>
      <c r="L16" s="30" t="s">
        <v>5</v>
      </c>
      <c r="M16" s="91"/>
    </row>
    <row r="17" spans="1:13" ht="12.75">
      <c r="A17" s="85"/>
      <c r="B17" s="1"/>
      <c r="C17" s="34" t="s">
        <v>8</v>
      </c>
      <c r="D17" s="23"/>
      <c r="E17" s="2" t="s">
        <v>51</v>
      </c>
      <c r="F17" s="32" t="s">
        <v>41</v>
      </c>
      <c r="G17" s="23"/>
      <c r="H17" s="3"/>
      <c r="I17" s="24"/>
      <c r="J17" s="27"/>
      <c r="K17" s="142"/>
      <c r="L17" s="31"/>
      <c r="M17" s="91"/>
    </row>
    <row r="18" spans="1:13" ht="12.75">
      <c r="A18" s="85" t="b">
        <v>1</v>
      </c>
      <c r="B18" s="4"/>
      <c r="C18" s="35" t="str">
        <f>+Hipótesis!C13</f>
        <v>Arado de vertedera/disco</v>
      </c>
      <c r="D18" s="25" t="str">
        <f>+Hipótesis!D13</f>
        <v>4 c - 14"</v>
      </c>
      <c r="E18" s="11">
        <f>+Hipótesis!I13</f>
        <v>84</v>
      </c>
      <c r="F18" s="26">
        <f>IF(A18,K18/G18,0)</f>
        <v>1</v>
      </c>
      <c r="G18" s="25">
        <f>IF(A18,+Hipótesis!K13,0)</f>
        <v>20.43</v>
      </c>
      <c r="H18" s="11">
        <f>IF(A18,+Hipótesis!L13,0)</f>
        <v>24.14</v>
      </c>
      <c r="I18" s="26">
        <f>IF(A18,+Hipótesis!M13,0)</f>
        <v>63.41</v>
      </c>
      <c r="J18" s="28">
        <v>1</v>
      </c>
      <c r="K18" s="58">
        <f>+G18*J18*$D$60</f>
        <v>20.43</v>
      </c>
      <c r="L18" s="144">
        <f>IF(A18,+Hipótesis!P13*J18,0)</f>
        <v>0</v>
      </c>
      <c r="M18" s="91"/>
    </row>
    <row r="19" spans="1:13" ht="12.75">
      <c r="A19" s="85" t="b">
        <v>0</v>
      </c>
      <c r="B19" s="4"/>
      <c r="C19" s="35" t="str">
        <f>+Hipótesis!C14</f>
        <v>Arado de vertedera/disco</v>
      </c>
      <c r="D19" s="25" t="str">
        <f>+Hipótesis!D14</f>
        <v>3 c - 16"</v>
      </c>
      <c r="E19" s="11">
        <f>+Hipótesis!I14</f>
        <v>73</v>
      </c>
      <c r="F19" s="26">
        <f>IF(A19,K19/G19,0)</f>
        <v>0</v>
      </c>
      <c r="G19" s="25">
        <f>IF(A19,+Hipótesis!K14,0)</f>
        <v>0</v>
      </c>
      <c r="H19" s="11">
        <f>IF(A19,+Hipótesis!L14,0)</f>
        <v>0</v>
      </c>
      <c r="I19" s="26">
        <f>IF(A19,+Hipótesis!M14,0)</f>
        <v>0</v>
      </c>
      <c r="J19" s="28">
        <v>1</v>
      </c>
      <c r="K19" s="58">
        <f>+G19*J19*$D$60</f>
        <v>0</v>
      </c>
      <c r="L19" s="144">
        <f>IF(A19,+Hipótesis!P14*J19,0)</f>
        <v>0</v>
      </c>
      <c r="M19" s="91"/>
    </row>
    <row r="20" spans="1:13" ht="22.5">
      <c r="A20" s="85" t="b">
        <v>0</v>
      </c>
      <c r="B20" s="4"/>
      <c r="C20" s="35" t="str">
        <f>+Hipótesis!C15</f>
        <v>Arado chisel – Cincel – Cultivador pesado</v>
      </c>
      <c r="D20" s="25" t="str">
        <f>+Hipótesis!D15</f>
        <v>3,0 m - 0,18</v>
      </c>
      <c r="E20" s="11">
        <f>+Hipótesis!I15</f>
        <v>229</v>
      </c>
      <c r="F20" s="26">
        <f>IF(A20,K20/G20,0)</f>
        <v>0</v>
      </c>
      <c r="G20" s="25">
        <f>IF(A20,+Hipótesis!K15,0)</f>
        <v>0</v>
      </c>
      <c r="H20" s="11">
        <f>IF(A20,+Hipótesis!L15,0)</f>
        <v>0</v>
      </c>
      <c r="I20" s="26">
        <f>IF(A20,+Hipótesis!M15,0)</f>
        <v>0</v>
      </c>
      <c r="J20" s="28">
        <v>1</v>
      </c>
      <c r="K20" s="58">
        <f>+G20*J20*$D$60</f>
        <v>0</v>
      </c>
      <c r="L20" s="144">
        <f>IF(A20,+Hipótesis!P15*J20,0)</f>
        <v>0</v>
      </c>
      <c r="M20" s="91"/>
    </row>
    <row r="21" spans="1:13" ht="12.75">
      <c r="A21" s="85" t="b">
        <v>0</v>
      </c>
      <c r="B21" s="4"/>
      <c r="C21" s="35" t="str">
        <f>+Hipótesis!C16</f>
        <v>Subsolador – Descompactador</v>
      </c>
      <c r="D21" s="25" t="str">
        <f>+Hipótesis!D16</f>
        <v>4 p - 0,67 m</v>
      </c>
      <c r="E21" s="11">
        <f>+Hipótesis!I16</f>
        <v>103</v>
      </c>
      <c r="F21" s="26">
        <f>IF(A21,K21/G21,0)</f>
        <v>0</v>
      </c>
      <c r="G21" s="25">
        <f>IF(A21,+Hipótesis!K16,0)</f>
        <v>0</v>
      </c>
      <c r="H21" s="11">
        <f>IF(A21,+Hipótesis!L16,0)</f>
        <v>0</v>
      </c>
      <c r="I21" s="26">
        <f>IF(A21,+Hipótesis!M16,0)</f>
        <v>0</v>
      </c>
      <c r="J21" s="28">
        <v>1</v>
      </c>
      <c r="K21" s="58">
        <f>+G21*J21*$D$60</f>
        <v>0</v>
      </c>
      <c r="L21" s="144">
        <f>IF(A21,+Hipótesis!P16*J21,0)</f>
        <v>0</v>
      </c>
      <c r="M21" s="91"/>
    </row>
    <row r="22" spans="1:13" ht="12.75">
      <c r="A22" s="85" t="b">
        <v>0</v>
      </c>
      <c r="B22" s="4"/>
      <c r="C22" s="35" t="str">
        <f>+Hipótesis!C17</f>
        <v>Rotocultivador – Rotocultor</v>
      </c>
      <c r="D22" s="25" t="str">
        <f>+Hipótesis!D17</f>
        <v>2,50 m</v>
      </c>
      <c r="E22" s="11">
        <f>+Hipótesis!I17</f>
        <v>74</v>
      </c>
      <c r="F22" s="26">
        <f>IF(A22,K22/G22,0)</f>
        <v>0</v>
      </c>
      <c r="G22" s="25">
        <f>IF(A22,+Hipótesis!K17,0)</f>
        <v>0</v>
      </c>
      <c r="H22" s="11">
        <f>IF(A22,+Hipótesis!L17,0)</f>
        <v>0</v>
      </c>
      <c r="I22" s="26">
        <f>IF(A22,+Hipótesis!M17,0)</f>
        <v>0</v>
      </c>
      <c r="J22" s="28">
        <v>1</v>
      </c>
      <c r="K22" s="58">
        <f>+G22*J22*$D$60</f>
        <v>0</v>
      </c>
      <c r="L22" s="144">
        <f>IF(A22,+Hipótesis!P17*J22,0)</f>
        <v>0</v>
      </c>
      <c r="M22" s="91"/>
    </row>
    <row r="23" spans="1:13" ht="12.75">
      <c r="A23" s="85"/>
      <c r="B23" s="1"/>
      <c r="C23" s="34" t="s">
        <v>13</v>
      </c>
      <c r="D23" s="25"/>
      <c r="E23" s="11"/>
      <c r="F23" s="26"/>
      <c r="G23" s="25"/>
      <c r="H23" s="11"/>
      <c r="I23" s="26"/>
      <c r="J23" s="28"/>
      <c r="K23" s="58"/>
      <c r="L23" s="33"/>
      <c r="M23" s="91"/>
    </row>
    <row r="24" spans="1:13" ht="12.75">
      <c r="A24" s="85" t="b">
        <v>0</v>
      </c>
      <c r="B24" s="5"/>
      <c r="C24" s="35" t="str">
        <f>+Hipótesis!C19</f>
        <v>Grada de discos</v>
      </c>
      <c r="D24" s="25" t="str">
        <f>+Hipótesis!D19</f>
        <v>4,5 m - 0,15</v>
      </c>
      <c r="E24" s="11">
        <f>+Hipótesis!I19</f>
        <v>268</v>
      </c>
      <c r="F24" s="26">
        <f>IF(A24,K24/G24,0)</f>
        <v>0</v>
      </c>
      <c r="G24" s="25">
        <f>IF(A24,+Hipótesis!K19,0)</f>
        <v>0</v>
      </c>
      <c r="H24" s="11">
        <f>IF(A24,+Hipótesis!L19,0)</f>
        <v>0</v>
      </c>
      <c r="I24" s="26">
        <f>IF(A24,+Hipótesis!M19,0)</f>
        <v>0</v>
      </c>
      <c r="J24" s="28">
        <v>2</v>
      </c>
      <c r="K24" s="58">
        <f>+G24*J24*$D$60</f>
        <v>0</v>
      </c>
      <c r="L24" s="144">
        <f>IF(A24,+Hipótesis!P19*J24,0)</f>
        <v>0</v>
      </c>
      <c r="M24" s="91"/>
    </row>
    <row r="25" spans="1:13" ht="12.75">
      <c r="A25" s="85" t="b">
        <v>0</v>
      </c>
      <c r="B25" s="5"/>
      <c r="C25" s="35" t="str">
        <f>+Hipótesis!C20</f>
        <v>Cultivador de púas o brazos</v>
      </c>
      <c r="D25" s="25" t="str">
        <f>+Hipótesis!D20</f>
        <v>4,5 m - 0,15</v>
      </c>
      <c r="E25" s="11">
        <f>+Hipótesis!I20</f>
        <v>383</v>
      </c>
      <c r="F25" s="26">
        <f>IF(A25,K25/G25,0)</f>
        <v>0</v>
      </c>
      <c r="G25" s="25">
        <f>IF(A25,+Hipótesis!K20,0)</f>
        <v>0</v>
      </c>
      <c r="H25" s="11">
        <f>IF(A25,+Hipótesis!L20,0)</f>
        <v>0</v>
      </c>
      <c r="I25" s="26">
        <f>IF(A25,+Hipótesis!M20,0)</f>
        <v>0</v>
      </c>
      <c r="J25" s="28">
        <v>1</v>
      </c>
      <c r="K25" s="58">
        <f>+G25*J25*$D$60</f>
        <v>0</v>
      </c>
      <c r="L25" s="144">
        <f>IF(A25,+Hipótesis!P20*J25,0)</f>
        <v>0</v>
      </c>
      <c r="M25" s="91"/>
    </row>
    <row r="26" spans="1:13" ht="12.75">
      <c r="A26" s="85" t="b">
        <v>1</v>
      </c>
      <c r="B26" s="5"/>
      <c r="C26" s="35" t="str">
        <f>+Hipótesis!C21</f>
        <v>Grada accionada</v>
      </c>
      <c r="D26" s="25" t="str">
        <f>+Hipótesis!D21</f>
        <v>3,0 m - 0,15</v>
      </c>
      <c r="E26" s="11">
        <f>+Hipótesis!I21</f>
        <v>128</v>
      </c>
      <c r="F26" s="26">
        <f>IF(A26,K26/G26,0)</f>
        <v>2</v>
      </c>
      <c r="G26" s="25">
        <f>IF(A26,+Hipótesis!K21,0)</f>
        <v>15.57</v>
      </c>
      <c r="H26" s="11">
        <f>IF(A26,+Hipótesis!L21,0)</f>
        <v>5.3</v>
      </c>
      <c r="I26" s="26">
        <f>IF(A26,+Hipótesis!M21,0)</f>
        <v>34.33</v>
      </c>
      <c r="J26" s="28">
        <v>2</v>
      </c>
      <c r="K26" s="58">
        <f>+G26*J26*$D$60</f>
        <v>31.14</v>
      </c>
      <c r="L26" s="144">
        <f>IF(A26,+Hipótesis!P21*J26,0)</f>
        <v>0</v>
      </c>
      <c r="M26" s="91"/>
    </row>
    <row r="27" spans="1:13" ht="12.75">
      <c r="A27" s="85" t="b">
        <v>0</v>
      </c>
      <c r="B27" s="5"/>
      <c r="C27" s="35" t="str">
        <f>+Hipótesis!C22</f>
        <v>Vibrocultivador</v>
      </c>
      <c r="D27" s="25" t="str">
        <f>+Hipótesis!D22</f>
        <v>4,5 m - 0,10</v>
      </c>
      <c r="E27" s="11">
        <f>+Hipótesis!I22</f>
        <v>306</v>
      </c>
      <c r="F27" s="26">
        <f>IF(A27,K27/G27,0)</f>
        <v>0</v>
      </c>
      <c r="G27" s="25">
        <f>IF(A27,+Hipótesis!K22,0)</f>
        <v>0</v>
      </c>
      <c r="H27" s="11">
        <f>IF(A27,+Hipótesis!L22,0)</f>
        <v>0</v>
      </c>
      <c r="I27" s="26">
        <f>IF(A27,+Hipótesis!M22,0)</f>
        <v>0</v>
      </c>
      <c r="J27" s="28">
        <v>1</v>
      </c>
      <c r="K27" s="58">
        <f>+G27*J27*$D$60</f>
        <v>0</v>
      </c>
      <c r="L27" s="144">
        <f>IF(A27,+Hipótesis!P22*J27,0)</f>
        <v>0</v>
      </c>
      <c r="M27" s="91"/>
    </row>
    <row r="28" spans="1:13" ht="12.75">
      <c r="A28" s="85" t="b">
        <v>0</v>
      </c>
      <c r="B28" s="5"/>
      <c r="C28" s="35" t="str">
        <f>+Hipótesis!C23</f>
        <v>Rodillo</v>
      </c>
      <c r="D28" s="25" t="str">
        <f>+Hipótesis!D23</f>
        <v>5,0 m</v>
      </c>
      <c r="E28" s="11">
        <f>+Hipótesis!I23</f>
        <v>128</v>
      </c>
      <c r="F28" s="26">
        <f>IF(A28,K28/G28,0)</f>
        <v>0</v>
      </c>
      <c r="G28" s="25">
        <f>IF(A28,+Hipótesis!K23,0)</f>
        <v>0</v>
      </c>
      <c r="H28" s="11">
        <f>IF(A28,+Hipótesis!L23,0)</f>
        <v>0</v>
      </c>
      <c r="I28" s="26">
        <f>IF(A28,+Hipótesis!M23,0)</f>
        <v>0</v>
      </c>
      <c r="J28" s="28">
        <v>1</v>
      </c>
      <c r="K28" s="58">
        <f>+G28*J28*$D$60</f>
        <v>0</v>
      </c>
      <c r="L28" s="144">
        <f>IF(A28,+Hipótesis!P23*J28,0)</f>
        <v>0</v>
      </c>
      <c r="M28" s="91"/>
    </row>
    <row r="29" spans="1:13" ht="12.75">
      <c r="A29" s="85"/>
      <c r="B29" s="6"/>
      <c r="C29" s="34" t="s">
        <v>17</v>
      </c>
      <c r="D29" s="25"/>
      <c r="E29" s="11"/>
      <c r="F29" s="26"/>
      <c r="G29" s="25"/>
      <c r="H29" s="11"/>
      <c r="I29" s="26"/>
      <c r="J29" s="28"/>
      <c r="K29" s="58"/>
      <c r="L29" s="33"/>
      <c r="M29" s="91"/>
    </row>
    <row r="30" spans="1:13" ht="12.75">
      <c r="A30" s="85" t="b">
        <v>0</v>
      </c>
      <c r="B30" s="17"/>
      <c r="C30" s="35" t="str">
        <f>+Hipótesis!C25</f>
        <v>Sembradora chorrillo</v>
      </c>
      <c r="D30" s="25" t="str">
        <f>+Hipótesis!D25</f>
        <v>3,0 m</v>
      </c>
      <c r="E30" s="11">
        <f>+Hipótesis!I25</f>
        <v>168</v>
      </c>
      <c r="F30" s="26">
        <f aca="true" t="shared" si="0" ref="F30:F35">IF(A30,K30/G30,0)</f>
        <v>0</v>
      </c>
      <c r="G30" s="25">
        <f>IF(A30,+Hipótesis!K25,0)</f>
        <v>0</v>
      </c>
      <c r="H30" s="11">
        <f>IF(A30,+Hipótesis!L25,0)</f>
        <v>0</v>
      </c>
      <c r="I30" s="26">
        <f>IF(A30,+Hipótesis!M25,0)</f>
        <v>0</v>
      </c>
      <c r="J30" s="28">
        <v>1</v>
      </c>
      <c r="K30" s="58">
        <f aca="true" t="shared" si="1" ref="K30:K35">+G30*J30*$D$60</f>
        <v>0</v>
      </c>
      <c r="L30" s="144">
        <f>IF(A30,+Hipótesis!P25*J30,0)</f>
        <v>0</v>
      </c>
      <c r="M30" s="91"/>
    </row>
    <row r="31" spans="1:13" ht="12.75">
      <c r="A31" s="85" t="b">
        <v>0</v>
      </c>
      <c r="B31" s="17"/>
      <c r="C31" s="35" t="str">
        <f>+Hipótesis!C26</f>
        <v>Sembradora chorrillo + SD</v>
      </c>
      <c r="D31" s="25" t="str">
        <f>+Hipótesis!D26</f>
        <v>3,0 m</v>
      </c>
      <c r="E31" s="11">
        <f>+Hipótesis!I26</f>
        <v>144</v>
      </c>
      <c r="F31" s="26">
        <f t="shared" si="0"/>
        <v>0</v>
      </c>
      <c r="G31" s="25">
        <f>IF(A31,+Hipótesis!K26,0)</f>
        <v>0</v>
      </c>
      <c r="H31" s="11">
        <f>IF(A31,+Hipótesis!L26,0)</f>
        <v>0</v>
      </c>
      <c r="I31" s="26">
        <f>IF(A31,+Hipótesis!M26,0)</f>
        <v>0</v>
      </c>
      <c r="J31" s="28">
        <v>1</v>
      </c>
      <c r="K31" s="58">
        <f t="shared" si="1"/>
        <v>0</v>
      </c>
      <c r="L31" s="144">
        <f>IF(A31,+Hipótesis!P26*J31,0)</f>
        <v>0</v>
      </c>
      <c r="M31" s="91"/>
    </row>
    <row r="32" spans="1:13" ht="12.75">
      <c r="A32" s="85" t="b">
        <v>0</v>
      </c>
      <c r="B32" s="17"/>
      <c r="C32" s="35" t="str">
        <f>+Hipótesis!C27</f>
        <v>Sembradora monograno</v>
      </c>
      <c r="D32" s="25" t="str">
        <f>+Hipótesis!D27</f>
        <v>6 c - 0,50 m</v>
      </c>
      <c r="E32" s="11">
        <f>+Hipótesis!I27</f>
        <v>99</v>
      </c>
      <c r="F32" s="26">
        <f t="shared" si="0"/>
        <v>0</v>
      </c>
      <c r="G32" s="25">
        <f>IF(A32,+Hipótesis!K27,0)</f>
        <v>0</v>
      </c>
      <c r="H32" s="11">
        <f>IF(A32,+Hipótesis!L27,0)</f>
        <v>0</v>
      </c>
      <c r="I32" s="26">
        <f>IF(A32,+Hipótesis!M27,0)</f>
        <v>0</v>
      </c>
      <c r="J32" s="28">
        <v>1</v>
      </c>
      <c r="K32" s="58">
        <f t="shared" si="1"/>
        <v>0</v>
      </c>
      <c r="L32" s="144">
        <f>IF(A32,+Hipótesis!P27*J32,0)</f>
        <v>0</v>
      </c>
      <c r="M32" s="91"/>
    </row>
    <row r="33" spans="1:13" ht="12.75">
      <c r="A33" s="85" t="b">
        <v>0</v>
      </c>
      <c r="B33" s="17"/>
      <c r="C33" s="35" t="str">
        <f>+Hipótesis!C28</f>
        <v>Sembradora monograno</v>
      </c>
      <c r="D33" s="25" t="str">
        <f>+Hipótesis!D28</f>
        <v>6 c - 0,75 m</v>
      </c>
      <c r="E33" s="11">
        <f>+Hipótesis!I28</f>
        <v>149</v>
      </c>
      <c r="F33" s="26">
        <f t="shared" si="0"/>
        <v>0</v>
      </c>
      <c r="G33" s="25">
        <f>IF(A33,+Hipótesis!K28,0)</f>
        <v>0</v>
      </c>
      <c r="H33" s="11">
        <f>IF(A33,+Hipótesis!L28,0)</f>
        <v>0</v>
      </c>
      <c r="I33" s="26">
        <f>IF(A33,+Hipótesis!M28,0)</f>
        <v>0</v>
      </c>
      <c r="J33" s="28">
        <v>1</v>
      </c>
      <c r="K33" s="58">
        <f t="shared" si="1"/>
        <v>0</v>
      </c>
      <c r="L33" s="144">
        <f>IF(A33,+Hipótesis!P28*J33,0)</f>
        <v>0</v>
      </c>
      <c r="M33" s="91"/>
    </row>
    <row r="34" spans="1:13" ht="12.75">
      <c r="A34" s="85" t="b">
        <v>1</v>
      </c>
      <c r="B34" s="17"/>
      <c r="C34" s="35" t="str">
        <f>+Hipótesis!C29</f>
        <v>Sembradora hortícolas</v>
      </c>
      <c r="D34" s="25" t="str">
        <f>+Hipótesis!D29</f>
        <v>4 c - 0,30 m</v>
      </c>
      <c r="E34" s="11">
        <f>+Hipótesis!I29</f>
        <v>26.4</v>
      </c>
      <c r="F34" s="26">
        <f t="shared" si="0"/>
        <v>1</v>
      </c>
      <c r="G34" s="25">
        <f>IF(A34,+Hipótesis!K29,0)</f>
        <v>23.48</v>
      </c>
      <c r="H34" s="11">
        <f>IF(A34,+Hipótesis!L29,0)</f>
        <v>88.96</v>
      </c>
      <c r="I34" s="26">
        <f>IF(A34,+Hipótesis!M29,0)</f>
        <v>169.08</v>
      </c>
      <c r="J34" s="28">
        <v>1</v>
      </c>
      <c r="K34" s="58">
        <f t="shared" si="1"/>
        <v>23.48</v>
      </c>
      <c r="L34" s="144">
        <f>IF(A34,+Hipótesis!P29*J34,0)</f>
        <v>0</v>
      </c>
      <c r="M34" s="91"/>
    </row>
    <row r="35" spans="1:13" ht="12.75">
      <c r="A35" s="85" t="b">
        <v>0</v>
      </c>
      <c r="B35" s="17"/>
      <c r="C35" s="35" t="str">
        <f>+Hipótesis!C30</f>
        <v>Plantadora patatas</v>
      </c>
      <c r="D35" s="25" t="str">
        <f>+Hipótesis!D30</f>
        <v>4 c - 0,80 m</v>
      </c>
      <c r="E35" s="11">
        <f>+Hipótesis!I30</f>
        <v>125</v>
      </c>
      <c r="F35" s="26">
        <f t="shared" si="0"/>
        <v>0</v>
      </c>
      <c r="G35" s="25">
        <f>IF(A35,+Hipótesis!K30,0)</f>
        <v>0</v>
      </c>
      <c r="H35" s="11">
        <f>IF(A35,+Hipótesis!L30,0)</f>
        <v>0</v>
      </c>
      <c r="I35" s="26">
        <f>IF(A35,+Hipótesis!M30,0)</f>
        <v>0</v>
      </c>
      <c r="J35" s="28">
        <v>1</v>
      </c>
      <c r="K35" s="58">
        <f t="shared" si="1"/>
        <v>0</v>
      </c>
      <c r="L35" s="144">
        <f>IF(A35,+Hipótesis!P30*J35,0)</f>
        <v>0</v>
      </c>
      <c r="M35" s="91"/>
    </row>
    <row r="36" spans="1:13" ht="12.75">
      <c r="A36" s="85"/>
      <c r="B36" s="6"/>
      <c r="C36" s="34" t="s">
        <v>21</v>
      </c>
      <c r="D36" s="25"/>
      <c r="E36" s="11"/>
      <c r="F36" s="26"/>
      <c r="G36" s="25"/>
      <c r="H36" s="11"/>
      <c r="I36" s="26"/>
      <c r="J36" s="28"/>
      <c r="K36" s="58"/>
      <c r="L36" s="33"/>
      <c r="M36" s="91"/>
    </row>
    <row r="37" spans="1:13" ht="12.75">
      <c r="A37" s="85" t="b">
        <v>1</v>
      </c>
      <c r="B37" s="7"/>
      <c r="C37" s="35" t="str">
        <f>+Hipótesis!C32</f>
        <v>Abonadora suspendida</v>
      </c>
      <c r="D37" s="25" t="str">
        <f>+Hipótesis!D32</f>
        <v>1 disco</v>
      </c>
      <c r="E37" s="11">
        <f>+Hipótesis!I32</f>
        <v>320</v>
      </c>
      <c r="F37" s="26">
        <f>IF(A37,K37/G37,0)</f>
        <v>2</v>
      </c>
      <c r="G37" s="25">
        <f>IF(A37,+Hipótesis!K32,0)</f>
        <v>18.36</v>
      </c>
      <c r="H37" s="11">
        <f>IF(A37,+Hipótesis!L32,0)</f>
        <v>2.3</v>
      </c>
      <c r="I37" s="26">
        <f>IF(A37,+Hipótesis!M32,0)</f>
        <v>5.27</v>
      </c>
      <c r="J37" s="28">
        <v>2</v>
      </c>
      <c r="K37" s="58">
        <f>+G37*J37*$D$60</f>
        <v>36.72</v>
      </c>
      <c r="L37" s="144">
        <f>IF(A37,+Hipótesis!P32*J37,0)</f>
        <v>0</v>
      </c>
      <c r="M37" s="91"/>
    </row>
    <row r="38" spans="1:13" ht="12.75">
      <c r="A38" s="85" t="b">
        <v>0</v>
      </c>
      <c r="B38" s="7"/>
      <c r="C38" s="35" t="str">
        <f>+Hipótesis!C33</f>
        <v>Abonadora tolva grande</v>
      </c>
      <c r="D38" s="25" t="str">
        <f>+Hipótesis!D33</f>
        <v>2 discos</v>
      </c>
      <c r="E38" s="11">
        <f>+Hipótesis!I33</f>
        <v>480</v>
      </c>
      <c r="F38" s="26">
        <f>IF(A38,K38/G38,0)</f>
        <v>0</v>
      </c>
      <c r="G38" s="25">
        <f>IF(A38,+Hipótesis!K33,0)</f>
        <v>0</v>
      </c>
      <c r="H38" s="11">
        <f>IF(A38,+Hipótesis!L33,0)</f>
        <v>0</v>
      </c>
      <c r="I38" s="26">
        <f>IF(A38,+Hipótesis!M33,0)</f>
        <v>0</v>
      </c>
      <c r="J38" s="28">
        <v>1</v>
      </c>
      <c r="K38" s="58">
        <f>+G38*J38*$D$60</f>
        <v>0</v>
      </c>
      <c r="L38" s="144">
        <f>IF(A38,+Hipótesis!P33*J38,0)</f>
        <v>0</v>
      </c>
      <c r="M38" s="91"/>
    </row>
    <row r="39" spans="1:13" ht="12.75">
      <c r="A39" s="85" t="b">
        <v>0</v>
      </c>
      <c r="B39" s="7"/>
      <c r="C39" s="35" t="str">
        <f>+Hipótesis!C34</f>
        <v>Remolque esparcidor estiércol</v>
      </c>
      <c r="D39" s="25" t="str">
        <f>+Hipótesis!D34</f>
        <v>5 t</v>
      </c>
      <c r="E39" s="11">
        <f>+Hipótesis!I34</f>
        <v>140</v>
      </c>
      <c r="F39" s="26">
        <f>IF(A39,K39/G39,0)</f>
        <v>0</v>
      </c>
      <c r="G39" s="25">
        <f>IF(A39,+Hipótesis!K34,0)</f>
        <v>0</v>
      </c>
      <c r="H39" s="11">
        <f>IF(A39,+Hipótesis!L34,0)</f>
        <v>0</v>
      </c>
      <c r="I39" s="26">
        <f>IF(A39,+Hipótesis!M34,0)</f>
        <v>0</v>
      </c>
      <c r="J39" s="28">
        <v>1</v>
      </c>
      <c r="K39" s="58">
        <f>+G39*J39*$D$60</f>
        <v>0</v>
      </c>
      <c r="L39" s="144">
        <f>IF(A39,+Hipótesis!P34*J39,0)</f>
        <v>0</v>
      </c>
      <c r="M39" s="91"/>
    </row>
    <row r="40" spans="1:13" ht="12.75">
      <c r="A40" s="85" t="b">
        <v>0</v>
      </c>
      <c r="B40" s="7"/>
      <c r="C40" s="35" t="str">
        <f>+Hipótesis!C35</f>
        <v>Cuba para distribución purín</v>
      </c>
      <c r="D40" s="25" t="str">
        <f>+Hipótesis!D35</f>
        <v>5 m3</v>
      </c>
      <c r="E40" s="11">
        <f>+Hipótesis!I35</f>
        <v>196</v>
      </c>
      <c r="F40" s="26">
        <f>IF(A40,K40/G40,0)</f>
        <v>0</v>
      </c>
      <c r="G40" s="25">
        <f>IF(A40,+Hipótesis!K35,0)</f>
        <v>0</v>
      </c>
      <c r="H40" s="11">
        <f>IF(A40,+Hipótesis!L35,0)</f>
        <v>0</v>
      </c>
      <c r="I40" s="26">
        <f>IF(A40,+Hipótesis!M35,0)</f>
        <v>0</v>
      </c>
      <c r="J40" s="28">
        <v>1</v>
      </c>
      <c r="K40" s="58">
        <f>+G40*J40*$D$60</f>
        <v>0</v>
      </c>
      <c r="L40" s="144">
        <f>IF(A40,+Hipótesis!P35*J40,0)</f>
        <v>0</v>
      </c>
      <c r="M40" s="91"/>
    </row>
    <row r="41" spans="1:13" ht="12.75">
      <c r="A41" s="85"/>
      <c r="B41" s="6"/>
      <c r="C41" s="34" t="s">
        <v>23</v>
      </c>
      <c r="D41" s="25"/>
      <c r="E41" s="11"/>
      <c r="F41" s="26"/>
      <c r="G41" s="25"/>
      <c r="H41" s="11"/>
      <c r="I41" s="26"/>
      <c r="J41" s="28"/>
      <c r="K41" s="58"/>
      <c r="L41" s="33"/>
      <c r="M41" s="91"/>
    </row>
    <row r="42" spans="1:13" ht="12.75">
      <c r="A42" s="85" t="b">
        <v>1</v>
      </c>
      <c r="B42" s="8"/>
      <c r="C42" s="35" t="str">
        <f>+Hipótesis!C37</f>
        <v>Pulverizador barras suspendido</v>
      </c>
      <c r="D42" s="25" t="str">
        <f>+Hipótesis!D37</f>
        <v>16 m</v>
      </c>
      <c r="E42" s="11">
        <f>+Hipótesis!I37</f>
        <v>200</v>
      </c>
      <c r="F42" s="26">
        <f>IF(A42,K42/G42,0)</f>
        <v>4</v>
      </c>
      <c r="G42" s="25">
        <f>IF(A42,+Hipótesis!K37,0)</f>
        <v>23.95</v>
      </c>
      <c r="H42" s="11">
        <f>IF(A42,+Hipótesis!L37,0)</f>
        <v>2.99</v>
      </c>
      <c r="I42" s="26">
        <f>IF(A42,+Hipótesis!M37,0)</f>
        <v>6.52</v>
      </c>
      <c r="J42" s="28">
        <v>4</v>
      </c>
      <c r="K42" s="58">
        <f>+G42*J42*$D$60</f>
        <v>95.8</v>
      </c>
      <c r="L42" s="144">
        <f>IF(A42,+Hipótesis!P37*J42,0)</f>
        <v>0</v>
      </c>
      <c r="M42" s="91"/>
    </row>
    <row r="43" spans="1:13" ht="22.5">
      <c r="A43" s="85" t="b">
        <v>0</v>
      </c>
      <c r="B43" s="8"/>
      <c r="C43" s="35" t="str">
        <f>+Hipótesis!C38</f>
        <v>Pulverizadores de barras arrastrado</v>
      </c>
      <c r="D43" s="25" t="str">
        <f>+Hipótesis!D38</f>
        <v>24 m</v>
      </c>
      <c r="E43" s="11">
        <f>+Hipótesis!I38</f>
        <v>600</v>
      </c>
      <c r="F43" s="26">
        <f>IF(A43,K43/G43,0)</f>
        <v>0</v>
      </c>
      <c r="G43" s="25">
        <f>IF(A43,+Hipótesis!K38,0)</f>
        <v>0</v>
      </c>
      <c r="H43" s="11">
        <f>IF(A43,+Hipótesis!L38,0)</f>
        <v>0</v>
      </c>
      <c r="I43" s="26">
        <f>IF(A43,+Hipótesis!M38,0)</f>
        <v>0</v>
      </c>
      <c r="J43" s="28">
        <v>1</v>
      </c>
      <c r="K43" s="58">
        <f>+G43*J43*$D$60</f>
        <v>0</v>
      </c>
      <c r="L43" s="144">
        <f>IF(A43,+Hipótesis!P38*J43,0)</f>
        <v>0</v>
      </c>
      <c r="M43" s="91"/>
    </row>
    <row r="44" spans="1:13" ht="12.75">
      <c r="A44" s="85" t="b">
        <v>0</v>
      </c>
      <c r="B44" s="8"/>
      <c r="C44" s="35" t="str">
        <f>+Hipótesis!C39</f>
        <v>Atomizador suspendido</v>
      </c>
      <c r="D44" s="25" t="str">
        <f>+Hipótesis!D39</f>
        <v>20000 m3/h</v>
      </c>
      <c r="E44" s="11">
        <f>+Hipótesis!I39</f>
        <v>30</v>
      </c>
      <c r="F44" s="26">
        <f>IF(A44,K44/G44,0)</f>
        <v>0</v>
      </c>
      <c r="G44" s="25">
        <f>IF(A44,+Hipótesis!K39,0)</f>
        <v>0</v>
      </c>
      <c r="H44" s="11">
        <f>IF(A44,+Hipótesis!L39,0)</f>
        <v>0</v>
      </c>
      <c r="I44" s="26">
        <f>IF(A44,+Hipótesis!M39,0)</f>
        <v>0</v>
      </c>
      <c r="J44" s="28">
        <v>1</v>
      </c>
      <c r="K44" s="58">
        <f>+G44*J44*$D$60</f>
        <v>0</v>
      </c>
      <c r="L44" s="144">
        <f>IF(A44,+Hipótesis!P39*J44,0)</f>
        <v>0</v>
      </c>
      <c r="M44" s="91"/>
    </row>
    <row r="45" spans="1:13" ht="12.75">
      <c r="A45" s="85" t="b">
        <v>0</v>
      </c>
      <c r="B45" s="8"/>
      <c r="C45" s="35" t="str">
        <f>+Hipótesis!C40</f>
        <v>Atomizador arrastrado</v>
      </c>
      <c r="D45" s="25" t="str">
        <f>+Hipótesis!D40</f>
        <v>45000 m3/h</v>
      </c>
      <c r="E45" s="11">
        <f>+Hipótesis!I40</f>
        <v>120</v>
      </c>
      <c r="F45" s="26">
        <f>IF(A45,K45/G45,0)</f>
        <v>0</v>
      </c>
      <c r="G45" s="25">
        <f>IF(A45,+Hipótesis!K40,0)</f>
        <v>0</v>
      </c>
      <c r="H45" s="11">
        <f>IF(A45,+Hipótesis!L40,0)</f>
        <v>0</v>
      </c>
      <c r="I45" s="26">
        <f>IF(A45,+Hipótesis!M40,0)</f>
        <v>0</v>
      </c>
      <c r="J45" s="28">
        <v>1</v>
      </c>
      <c r="K45" s="58">
        <f>+G45*J45*$D$60</f>
        <v>0</v>
      </c>
      <c r="L45" s="144">
        <f>IF(A45,+Hipótesis!P40*J45,0)</f>
        <v>0</v>
      </c>
      <c r="M45" s="91"/>
    </row>
    <row r="46" spans="1:13" ht="12.75">
      <c r="A46" s="85" t="b">
        <v>0</v>
      </c>
      <c r="B46" s="8"/>
      <c r="C46" s="35" t="str">
        <f>+Hipótesis!C41</f>
        <v>Espolvoreador viña</v>
      </c>
      <c r="D46" s="25" t="str">
        <f>+Hipótesis!D41</f>
        <v>500 L</v>
      </c>
      <c r="E46" s="11">
        <f>+Hipótesis!I41</f>
        <v>90</v>
      </c>
      <c r="F46" s="26">
        <f>IF(A46,K46/G46,0)</f>
        <v>0</v>
      </c>
      <c r="G46" s="25">
        <f>IF(A46,+Hipótesis!K41,0)</f>
        <v>0</v>
      </c>
      <c r="H46" s="11">
        <f>IF(A46,+Hipótesis!L41,0)</f>
        <v>0</v>
      </c>
      <c r="I46" s="26">
        <f>IF(A46,+Hipótesis!M41,0)</f>
        <v>0</v>
      </c>
      <c r="J46" s="28">
        <v>1</v>
      </c>
      <c r="K46" s="58">
        <f>+G46*J46*$D$60</f>
        <v>0</v>
      </c>
      <c r="L46" s="144">
        <f>IF(A46,+Hipótesis!P41*J46,0)</f>
        <v>0</v>
      </c>
      <c r="M46" s="91"/>
    </row>
    <row r="47" spans="1:13" ht="12.75">
      <c r="A47" s="85"/>
      <c r="B47" s="6"/>
      <c r="C47" s="34" t="s">
        <v>24</v>
      </c>
      <c r="D47" s="36"/>
      <c r="E47" s="11"/>
      <c r="F47" s="26"/>
      <c r="G47" s="25"/>
      <c r="H47" s="11"/>
      <c r="I47" s="26"/>
      <c r="J47" s="28"/>
      <c r="K47" s="58"/>
      <c r="L47" s="33"/>
      <c r="M47" s="91"/>
    </row>
    <row r="48" spans="1:13" ht="12.75">
      <c r="A48" s="85" t="b">
        <v>0</v>
      </c>
      <c r="B48" s="45"/>
      <c r="C48" s="35" t="str">
        <f>+Hipótesis!C43</f>
        <v>Segadora-acondicionadora</v>
      </c>
      <c r="D48" s="25" t="str">
        <f>+Hipótesis!D43</f>
        <v>discos</v>
      </c>
      <c r="E48" s="11">
        <f>+Hipótesis!I43</f>
        <v>91</v>
      </c>
      <c r="F48" s="26">
        <f>IF(A48,K48/G48,0)</f>
        <v>0</v>
      </c>
      <c r="G48" s="25">
        <f>IF(A48,+Hipótesis!K43,0)</f>
        <v>0</v>
      </c>
      <c r="H48" s="11">
        <f>IF(A48,+Hipótesis!L43,0)</f>
        <v>0</v>
      </c>
      <c r="I48" s="26">
        <f>IF(A48,+Hipótesis!M43,0)</f>
        <v>0</v>
      </c>
      <c r="J48" s="28">
        <v>1</v>
      </c>
      <c r="K48" s="58">
        <f>+G48*J48*$D$60</f>
        <v>0</v>
      </c>
      <c r="L48" s="144">
        <f>IF(A48,+Hipótesis!P43*J48,0)</f>
        <v>0</v>
      </c>
      <c r="M48" s="91"/>
    </row>
    <row r="49" spans="1:13" ht="22.5">
      <c r="A49" s="85" t="b">
        <v>0</v>
      </c>
      <c r="B49" s="45"/>
      <c r="C49" s="35" t="str">
        <f>+Hipótesis!C44</f>
        <v>Rastrillo hilerador-acondicionador</v>
      </c>
      <c r="D49" s="25" t="str">
        <f>+Hipótesis!D44</f>
        <v>molinetete v.</v>
      </c>
      <c r="E49" s="11">
        <f>+Hipótesis!I44</f>
        <v>116</v>
      </c>
      <c r="F49" s="26">
        <f>IF(A49,K49/G49,0)</f>
        <v>0</v>
      </c>
      <c r="G49" s="25">
        <f>IF(A49,+Hipótesis!K44,0)</f>
        <v>0</v>
      </c>
      <c r="H49" s="11">
        <f>IF(A49,+Hipótesis!L44,0)</f>
        <v>0</v>
      </c>
      <c r="I49" s="26">
        <f>IF(A49,+Hipótesis!M44,0)</f>
        <v>0</v>
      </c>
      <c r="J49" s="28">
        <v>1</v>
      </c>
      <c r="K49" s="58">
        <f>+G49*J49*$D$60</f>
        <v>0</v>
      </c>
      <c r="L49" s="144">
        <f>IF(A49,+Hipótesis!P44*J49,0)</f>
        <v>0</v>
      </c>
      <c r="M49" s="91"/>
    </row>
    <row r="50" spans="1:13" ht="12.75">
      <c r="A50" s="85" t="b">
        <v>0</v>
      </c>
      <c r="B50" s="9"/>
      <c r="C50" s="35" t="str">
        <f>+Hipótesis!C46</f>
        <v>Rotoempacadora (c. fija y variable)</v>
      </c>
      <c r="D50" s="25" t="str">
        <f>+Hipótesis!D46</f>
        <v>10 t/h</v>
      </c>
      <c r="E50" s="11">
        <f>+Hipótesis!I46</f>
        <v>150</v>
      </c>
      <c r="F50" s="26">
        <f>IF(A50,K50/G50,0)</f>
        <v>0</v>
      </c>
      <c r="G50" s="25">
        <f>IF(A50,+Hipótesis!K46,0)</f>
        <v>0</v>
      </c>
      <c r="H50" s="11">
        <f>IF(A50,+Hipótesis!L46,0)</f>
        <v>0</v>
      </c>
      <c r="I50" s="26">
        <f>IF(A50,+Hipótesis!M46,0)</f>
        <v>0</v>
      </c>
      <c r="J50" s="28">
        <v>1</v>
      </c>
      <c r="K50" s="58">
        <f>+G50*J50*$D$60</f>
        <v>0</v>
      </c>
      <c r="L50" s="144">
        <f>IF(A50,+Hipótesis!P46*J50,0)</f>
        <v>0</v>
      </c>
      <c r="M50" s="91"/>
    </row>
    <row r="51" spans="1:13" ht="12.75">
      <c r="A51" s="85" t="b">
        <v>0</v>
      </c>
      <c r="B51" s="9"/>
      <c r="C51" s="35" t="str">
        <f>+Hipótesis!C49</f>
        <v>Remolque autocargador</v>
      </c>
      <c r="D51" s="25" t="str">
        <f>+Hipótesis!D49</f>
        <v>35 m3</v>
      </c>
      <c r="E51" s="11">
        <f>+Hipótesis!I49</f>
        <v>420</v>
      </c>
      <c r="F51" s="26">
        <f>IF(A51,K51/G51,0)</f>
        <v>0</v>
      </c>
      <c r="G51" s="25">
        <f>IF(A51,+Hipótesis!K49,0)</f>
        <v>0</v>
      </c>
      <c r="H51" s="11">
        <f>IF(A51,+Hipótesis!L49,0)</f>
        <v>0</v>
      </c>
      <c r="I51" s="26">
        <f>IF(A51,+Hipótesis!M49,0)</f>
        <v>0</v>
      </c>
      <c r="J51" s="28">
        <v>1</v>
      </c>
      <c r="K51" s="58">
        <f>+G51*J51*$D$60</f>
        <v>0</v>
      </c>
      <c r="L51" s="144">
        <f>IF(A51,+Hipótesis!P49*J51,0)</f>
        <v>0</v>
      </c>
      <c r="M51" s="91"/>
    </row>
    <row r="52" spans="1:13" ht="12.75">
      <c r="A52" s="85" t="b">
        <v>0</v>
      </c>
      <c r="B52" s="9"/>
      <c r="C52" s="35" t="str">
        <f>+Hipótesis!C50</f>
        <v>Picadora-cargadora forraje</v>
      </c>
      <c r="D52" s="25" t="str">
        <f>+Hipótesis!D50</f>
        <v>2 líneas</v>
      </c>
      <c r="E52" s="11">
        <f>+Hipótesis!I50</f>
        <v>46.8</v>
      </c>
      <c r="F52" s="26">
        <f>IF(A52,K52/G52,0)</f>
        <v>0</v>
      </c>
      <c r="G52" s="25">
        <f>IF(A52,+Hipótesis!K50,0)</f>
        <v>0</v>
      </c>
      <c r="H52" s="11">
        <f>IF(A52,+Hipótesis!L50,0)</f>
        <v>0</v>
      </c>
      <c r="I52" s="26">
        <f>IF(A52,+Hipótesis!M50,0)</f>
        <v>0</v>
      </c>
      <c r="J52" s="28">
        <v>1</v>
      </c>
      <c r="K52" s="58">
        <f>+G52*J52*$D$60</f>
        <v>0</v>
      </c>
      <c r="L52" s="144">
        <f>IF(A52,+Hipótesis!P50*J52,0)</f>
        <v>0</v>
      </c>
      <c r="M52" s="91"/>
    </row>
    <row r="53" spans="1:13" ht="5.25" customHeight="1">
      <c r="A53" s="85"/>
      <c r="B53" s="46"/>
      <c r="C53" s="35">
        <f>+Hipótesis!C51</f>
        <v>0</v>
      </c>
      <c r="D53" s="25"/>
      <c r="E53" s="11"/>
      <c r="F53" s="26"/>
      <c r="G53" s="25"/>
      <c r="H53" s="11"/>
      <c r="I53" s="26"/>
      <c r="J53" s="28"/>
      <c r="K53" s="58"/>
      <c r="L53" s="144"/>
      <c r="M53" s="91"/>
    </row>
    <row r="54" spans="1:13" ht="12.75">
      <c r="A54" s="85" t="b">
        <v>1</v>
      </c>
      <c r="B54" s="52"/>
      <c r="C54" s="35" t="str">
        <f>+Hipótesis!C52</f>
        <v>Picadora de paja</v>
      </c>
      <c r="D54" s="25" t="str">
        <f>+Hipótesis!D52</f>
        <v>12 t/h</v>
      </c>
      <c r="E54" s="11">
        <f>+Hipótesis!I52</f>
        <v>225</v>
      </c>
      <c r="F54" s="26">
        <f>IF(A54,K54/G54,0)</f>
        <v>1</v>
      </c>
      <c r="G54" s="25">
        <f>IF(A54,+Hipótesis!K52,0)</f>
        <v>23.92</v>
      </c>
      <c r="H54" s="11">
        <f>IF(A54,+Hipótesis!L52,0)</f>
        <v>10.63</v>
      </c>
      <c r="I54" s="26">
        <f>IF(A54,+Hipótesis!M52,0)</f>
        <v>33.8</v>
      </c>
      <c r="J54" s="28">
        <v>1</v>
      </c>
      <c r="K54" s="58">
        <f>+G54*J54*$D$60</f>
        <v>23.92</v>
      </c>
      <c r="L54" s="144">
        <f>IF(A54,+Hipótesis!P52*J54,0)</f>
        <v>0</v>
      </c>
      <c r="M54" s="91"/>
    </row>
    <row r="55" spans="1:13" ht="6" customHeight="1">
      <c r="A55" s="85"/>
      <c r="B55" s="46"/>
      <c r="C55" s="35"/>
      <c r="D55" s="25"/>
      <c r="E55" s="11"/>
      <c r="F55" s="26"/>
      <c r="G55" s="25"/>
      <c r="H55" s="11"/>
      <c r="I55" s="26"/>
      <c r="J55" s="28"/>
      <c r="K55" s="58"/>
      <c r="L55" s="144"/>
      <c r="M55" s="91"/>
    </row>
    <row r="56" spans="1:13" ht="12.75">
      <c r="A56" s="85" t="b">
        <v>0</v>
      </c>
      <c r="B56" s="53"/>
      <c r="C56" s="35" t="str">
        <f>+Hipótesis!C54</f>
        <v>Cosechadora de patatas</v>
      </c>
      <c r="D56" s="25" t="str">
        <f>+Hipótesis!D54</f>
        <v>2 líneas</v>
      </c>
      <c r="E56" s="11">
        <f>+Hipótesis!I54</f>
        <v>112</v>
      </c>
      <c r="F56" s="26">
        <f>IF(A56,K56/G56,0)</f>
        <v>0</v>
      </c>
      <c r="G56" s="25">
        <f>IF(A56,+Hipótesis!K54,0)</f>
        <v>0</v>
      </c>
      <c r="H56" s="11">
        <f>IF(A56,+Hipótesis!L54,0)</f>
        <v>0</v>
      </c>
      <c r="I56" s="26">
        <f>IF(A56,+Hipótesis!M54,0)</f>
        <v>0</v>
      </c>
      <c r="J56" s="28">
        <v>1</v>
      </c>
      <c r="K56" s="58">
        <f>+G56*J56*$D$60</f>
        <v>0</v>
      </c>
      <c r="L56" s="144">
        <f>IF(A56,+Hipótesis!P54*J56,0)</f>
        <v>0</v>
      </c>
      <c r="M56" s="91"/>
    </row>
    <row r="57" spans="1:13" ht="5.25" customHeight="1" thickBot="1">
      <c r="A57" s="85"/>
      <c r="B57" s="46"/>
      <c r="C57" s="35">
        <f>+Hipótesis!C55</f>
        <v>0</v>
      </c>
      <c r="D57" s="25"/>
      <c r="E57" s="11"/>
      <c r="F57" s="26"/>
      <c r="G57" s="25"/>
      <c r="H57" s="11"/>
      <c r="I57" s="26"/>
      <c r="J57" s="28"/>
      <c r="K57" s="58"/>
      <c r="L57" s="144"/>
      <c r="M57" s="91"/>
    </row>
    <row r="58" spans="1:13" ht="13.5" thickBot="1">
      <c r="A58" s="85"/>
      <c r="B58" s="89"/>
      <c r="C58" s="100" t="s">
        <v>202</v>
      </c>
      <c r="D58" s="89"/>
      <c r="E58" s="89"/>
      <c r="F58" s="89"/>
      <c r="G58" s="186" t="s">
        <v>207</v>
      </c>
      <c r="H58" s="187"/>
      <c r="I58" s="187"/>
      <c r="J58" s="187"/>
      <c r="K58" s="143">
        <f>SUM(K18:K57)</f>
        <v>231.49</v>
      </c>
      <c r="L58" s="145" t="s">
        <v>37</v>
      </c>
      <c r="M58" s="91"/>
    </row>
    <row r="59" spans="1:13" ht="13.5" customHeight="1" thickBot="1">
      <c r="A59" s="85"/>
      <c r="B59" s="89"/>
      <c r="C59" s="100" t="s">
        <v>203</v>
      </c>
      <c r="D59" s="89"/>
      <c r="E59" s="101"/>
      <c r="F59" s="101"/>
      <c r="G59" s="188" t="s">
        <v>208</v>
      </c>
      <c r="H59" s="189"/>
      <c r="I59" s="189"/>
      <c r="J59" s="189"/>
      <c r="K59" s="189"/>
      <c r="L59" s="83">
        <f>SUM(L18:L57)</f>
        <v>0</v>
      </c>
      <c r="M59" s="91"/>
    </row>
    <row r="60" spans="1:13" ht="13.5" customHeight="1" thickBot="1">
      <c r="A60" s="85"/>
      <c r="B60" s="89"/>
      <c r="C60" s="49" t="s">
        <v>194</v>
      </c>
      <c r="D60" s="81">
        <v>1</v>
      </c>
      <c r="E60" s="101"/>
      <c r="F60" s="101"/>
      <c r="G60" s="188" t="s">
        <v>200</v>
      </c>
      <c r="H60" s="189"/>
      <c r="I60" s="189"/>
      <c r="J60" s="189"/>
      <c r="K60" s="189"/>
      <c r="L60" s="146">
        <f>+L59*D60</f>
        <v>0</v>
      </c>
      <c r="M60" s="91"/>
    </row>
    <row r="61" spans="1:13" ht="13.5" thickBot="1">
      <c r="A61" s="85"/>
      <c r="B61" s="89"/>
      <c r="C61" s="102"/>
      <c r="D61" s="103"/>
      <c r="E61" s="101"/>
      <c r="F61" s="104"/>
      <c r="G61" s="105"/>
      <c r="H61" s="105"/>
      <c r="I61" s="105"/>
      <c r="J61" s="105"/>
      <c r="K61" s="106"/>
      <c r="L61" s="107"/>
      <c r="M61" s="91"/>
    </row>
    <row r="62" spans="1:13" ht="12.75">
      <c r="A62" s="85"/>
      <c r="B62" s="89"/>
      <c r="C62" s="102"/>
      <c r="D62" s="190" t="s">
        <v>39</v>
      </c>
      <c r="E62" s="192" t="s">
        <v>40</v>
      </c>
      <c r="F62" s="193"/>
      <c r="G62" s="18" t="s">
        <v>1</v>
      </c>
      <c r="H62" s="19" t="s">
        <v>3</v>
      </c>
      <c r="I62" s="20" t="s">
        <v>3</v>
      </c>
      <c r="J62" s="18"/>
      <c r="K62" s="20" t="s">
        <v>29</v>
      </c>
      <c r="L62" s="76" t="s">
        <v>159</v>
      </c>
      <c r="M62" s="91"/>
    </row>
    <row r="63" spans="1:13" ht="12.75">
      <c r="A63" s="85"/>
      <c r="B63" s="89"/>
      <c r="C63" s="102"/>
      <c r="D63" s="191"/>
      <c r="E63" s="194"/>
      <c r="F63" s="195"/>
      <c r="G63" s="21" t="s">
        <v>2</v>
      </c>
      <c r="H63" s="2" t="s">
        <v>4</v>
      </c>
      <c r="I63" s="22" t="s">
        <v>5</v>
      </c>
      <c r="J63" s="28" t="s">
        <v>6</v>
      </c>
      <c r="K63" s="22" t="s">
        <v>38</v>
      </c>
      <c r="L63" s="77" t="s">
        <v>193</v>
      </c>
      <c r="M63" s="91"/>
    </row>
    <row r="64" spans="1:13" ht="12.75">
      <c r="A64" s="85"/>
      <c r="B64" s="6"/>
      <c r="C64" s="34" t="s">
        <v>26</v>
      </c>
      <c r="D64" s="79"/>
      <c r="E64" s="2" t="s">
        <v>51</v>
      </c>
      <c r="F64" s="73" t="s">
        <v>41</v>
      </c>
      <c r="G64" s="21"/>
      <c r="H64" s="2"/>
      <c r="I64" s="22"/>
      <c r="J64" s="28"/>
      <c r="K64" s="22"/>
      <c r="L64" s="30"/>
      <c r="M64" s="91"/>
    </row>
    <row r="65" spans="1:13" ht="12.75">
      <c r="A65" s="85" t="b">
        <v>0</v>
      </c>
      <c r="B65" s="51"/>
      <c r="C65" s="35" t="str">
        <f>+Hipótesis!C66</f>
        <v>Cosechadora forraje</v>
      </c>
      <c r="D65" s="25" t="str">
        <f>+Hipótesis!D66</f>
        <v>3 m/40 t/ha</v>
      </c>
      <c r="E65" s="72">
        <f>+Hipótesis!I66</f>
        <v>1238</v>
      </c>
      <c r="F65" s="26">
        <f>IF(A65,K65/G65,0)</f>
        <v>0</v>
      </c>
      <c r="G65" s="25">
        <f>IF(A65,+Hipótesis!K66,0)</f>
        <v>0</v>
      </c>
      <c r="H65" s="11">
        <f>IF(A65,+Hipótesis!L66,0)</f>
        <v>0</v>
      </c>
      <c r="I65" s="74">
        <f>IF(A65,+Hipótesis!M66,0)</f>
        <v>0</v>
      </c>
      <c r="J65" s="28">
        <v>1</v>
      </c>
      <c r="K65" s="26">
        <f>+G65*J65*$D$60</f>
        <v>0</v>
      </c>
      <c r="L65" s="75">
        <f>+I65*J65*$D$60</f>
        <v>0</v>
      </c>
      <c r="M65" s="91"/>
    </row>
    <row r="66" spans="1:13" ht="5.25" customHeight="1">
      <c r="A66" s="85"/>
      <c r="B66" s="48"/>
      <c r="C66" s="50"/>
      <c r="D66" s="25"/>
      <c r="E66" s="12"/>
      <c r="F66" s="70"/>
      <c r="G66" s="69"/>
      <c r="H66" s="12"/>
      <c r="I66" s="80"/>
      <c r="J66" s="69"/>
      <c r="K66" s="70"/>
      <c r="L66" s="82"/>
      <c r="M66" s="91"/>
    </row>
    <row r="67" spans="1:13" ht="13.5" customHeight="1">
      <c r="A67" s="85" t="b">
        <v>0</v>
      </c>
      <c r="B67" s="10"/>
      <c r="C67" s="35" t="str">
        <f>+Hipótesis!C68</f>
        <v>Cosechadora de granos (pequeña)</v>
      </c>
      <c r="D67" s="25" t="str">
        <f>+Hipótesis!D68</f>
        <v>6 m/3,5 t/ha</v>
      </c>
      <c r="E67" s="72">
        <f>+Hipótesis!I68</f>
        <v>2550</v>
      </c>
      <c r="F67" s="26">
        <f>IF(A67,K67/G67,0)</f>
        <v>0</v>
      </c>
      <c r="G67" s="25">
        <f>IF(A67,+Hipótesis!K68,0)</f>
        <v>0</v>
      </c>
      <c r="H67" s="11">
        <f>IF(A67,+Hipótesis!L68,0)</f>
        <v>0</v>
      </c>
      <c r="I67" s="74">
        <f>IF(A67,+Hipótesis!M68,0)</f>
        <v>0</v>
      </c>
      <c r="J67" s="78">
        <v>1</v>
      </c>
      <c r="K67" s="26">
        <f>+G67*J67*$D$60</f>
        <v>0</v>
      </c>
      <c r="L67" s="75">
        <f>+I67*J67*$D$60</f>
        <v>0</v>
      </c>
      <c r="M67" s="91"/>
    </row>
    <row r="68" spans="1:13" ht="6" customHeight="1">
      <c r="A68" s="85" t="b">
        <v>1</v>
      </c>
      <c r="B68" s="46"/>
      <c r="C68" s="35"/>
      <c r="D68" s="25"/>
      <c r="E68" s="11"/>
      <c r="F68" s="26"/>
      <c r="G68" s="25"/>
      <c r="H68" s="11"/>
      <c r="I68" s="74"/>
      <c r="J68" s="28"/>
      <c r="K68" s="26"/>
      <c r="L68" s="75"/>
      <c r="M68" s="91"/>
    </row>
    <row r="69" spans="1:13" ht="13.5" customHeight="1">
      <c r="A69" s="85" t="b">
        <v>1</v>
      </c>
      <c r="B69" s="54"/>
      <c r="C69" s="35" t="str">
        <f>+Hipótesis!C73</f>
        <v>Cosechadora tomate</v>
      </c>
      <c r="D69" s="25" t="str">
        <f>+Hipótesis!D73</f>
        <v>1,50 m</v>
      </c>
      <c r="E69" s="72">
        <f>+Hipótesis!I73</f>
        <v>58</v>
      </c>
      <c r="F69" s="26">
        <f>IF(A69,K69/G69,0)</f>
        <v>1</v>
      </c>
      <c r="G69" s="25">
        <f>IF(A69,+Hipótesis!K73,0)</f>
        <v>91.6</v>
      </c>
      <c r="H69" s="11">
        <f>IF(A69,+Hipótesis!L73,0)</f>
        <v>634.2</v>
      </c>
      <c r="I69" s="74">
        <f>IF(A69,+Hipótesis!M73,0)</f>
        <v>0</v>
      </c>
      <c r="J69" s="28">
        <v>1</v>
      </c>
      <c r="K69" s="26">
        <f>+G69*J69*$D$60</f>
        <v>91.6</v>
      </c>
      <c r="L69" s="75">
        <f>+I69*J69*$D$60</f>
        <v>0</v>
      </c>
      <c r="M69" s="91"/>
    </row>
    <row r="70" spans="1:13" ht="12.75">
      <c r="A70" s="85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91"/>
    </row>
    <row r="71" spans="1:13" ht="12.75">
      <c r="A71" s="85"/>
      <c r="B71" s="89"/>
      <c r="C71" s="108" t="s">
        <v>59</v>
      </c>
      <c r="D71" s="89"/>
      <c r="E71" s="89"/>
      <c r="F71" s="89"/>
      <c r="G71" s="89"/>
      <c r="H71" s="89"/>
      <c r="I71" s="89"/>
      <c r="J71" s="89"/>
      <c r="K71" s="89"/>
      <c r="L71" s="89"/>
      <c r="M71" s="91"/>
    </row>
    <row r="72" spans="1:13" ht="12.75">
      <c r="A72" s="85"/>
      <c r="B72" s="89"/>
      <c r="C72" s="108" t="s">
        <v>60</v>
      </c>
      <c r="D72" s="89"/>
      <c r="E72" s="89"/>
      <c r="F72" s="89"/>
      <c r="G72" s="89"/>
      <c r="H72" s="89"/>
      <c r="I72" s="89"/>
      <c r="J72" s="89"/>
      <c r="K72" s="89"/>
      <c r="L72" s="89"/>
      <c r="M72" s="91"/>
    </row>
    <row r="73" spans="1:13" ht="12.75">
      <c r="A73" s="136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97"/>
    </row>
    <row r="74" ht="12.75">
      <c r="A74" s="14"/>
    </row>
    <row r="75" spans="1:13" ht="13.5" thickBot="1">
      <c r="A75" s="169"/>
      <c r="B75" s="170"/>
      <c r="C75" s="170"/>
      <c r="D75" s="170"/>
      <c r="E75" s="170"/>
      <c r="F75" s="170"/>
      <c r="G75" s="170"/>
      <c r="H75" s="170"/>
      <c r="I75" s="170"/>
      <c r="J75" s="170"/>
      <c r="K75" s="170"/>
      <c r="L75" s="170"/>
      <c r="M75" s="176"/>
    </row>
    <row r="76" spans="1:13" ht="12.75">
      <c r="A76" s="171"/>
      <c r="B76" s="172"/>
      <c r="C76" s="175" t="s">
        <v>216</v>
      </c>
      <c r="D76" s="175" t="s">
        <v>215</v>
      </c>
      <c r="E76" s="175"/>
      <c r="F76" s="175"/>
      <c r="G76" s="18" t="s">
        <v>1</v>
      </c>
      <c r="H76" s="19" t="s">
        <v>3</v>
      </c>
      <c r="I76" s="19" t="s">
        <v>3</v>
      </c>
      <c r="J76" s="20"/>
      <c r="K76" s="180"/>
      <c r="L76" s="76" t="s">
        <v>159</v>
      </c>
      <c r="M76" s="177"/>
    </row>
    <row r="77" spans="1:13" ht="13.5" thickBot="1">
      <c r="A77" s="171"/>
      <c r="B77" s="172"/>
      <c r="C77" s="172"/>
      <c r="D77" s="172"/>
      <c r="E77" s="172"/>
      <c r="F77" s="172"/>
      <c r="G77" s="151" t="s">
        <v>2</v>
      </c>
      <c r="H77" s="152" t="s">
        <v>4</v>
      </c>
      <c r="I77" s="152" t="s">
        <v>5</v>
      </c>
      <c r="J77" s="154" t="s">
        <v>6</v>
      </c>
      <c r="K77" s="180"/>
      <c r="L77" s="159" t="s">
        <v>193</v>
      </c>
      <c r="M77" s="177"/>
    </row>
    <row r="78" spans="1:13" ht="12.75">
      <c r="A78" s="171"/>
      <c r="B78" s="172"/>
      <c r="C78" s="148" t="s">
        <v>210</v>
      </c>
      <c r="D78" s="183"/>
      <c r="E78" s="184"/>
      <c r="F78" s="185"/>
      <c r="G78" s="149">
        <v>0</v>
      </c>
      <c r="H78" s="149">
        <v>0</v>
      </c>
      <c r="I78" s="153">
        <f aca="true" t="shared" si="2" ref="I78:I84">+G78*H78</f>
        <v>0</v>
      </c>
      <c r="J78" s="150">
        <v>1</v>
      </c>
      <c r="K78" s="181"/>
      <c r="L78" s="160">
        <f>+I78*J78*$D$60</f>
        <v>0</v>
      </c>
      <c r="M78" s="177"/>
    </row>
    <row r="79" spans="1:13" ht="12.75">
      <c r="A79" s="171"/>
      <c r="B79" s="172"/>
      <c r="C79" s="148" t="s">
        <v>211</v>
      </c>
      <c r="D79" s="183"/>
      <c r="E79" s="184"/>
      <c r="F79" s="185"/>
      <c r="G79" s="40">
        <v>0</v>
      </c>
      <c r="H79" s="40">
        <v>0</v>
      </c>
      <c r="I79" s="141">
        <f t="shared" si="2"/>
        <v>0</v>
      </c>
      <c r="J79" s="147">
        <v>1</v>
      </c>
      <c r="K79" s="181"/>
      <c r="L79" s="161">
        <f aca="true" t="shared" si="3" ref="L79:L84">+I79*J79*$D$60</f>
        <v>0</v>
      </c>
      <c r="M79" s="177"/>
    </row>
    <row r="80" spans="1:13" ht="12.75">
      <c r="A80" s="171"/>
      <c r="B80" s="172"/>
      <c r="C80" s="148" t="s">
        <v>212</v>
      </c>
      <c r="D80" s="183"/>
      <c r="E80" s="184"/>
      <c r="F80" s="185"/>
      <c r="G80" s="40">
        <v>0</v>
      </c>
      <c r="H80" s="40">
        <v>0</v>
      </c>
      <c r="I80" s="141">
        <f t="shared" si="2"/>
        <v>0</v>
      </c>
      <c r="J80" s="147">
        <v>1</v>
      </c>
      <c r="K80" s="181"/>
      <c r="L80" s="161">
        <f t="shared" si="3"/>
        <v>0</v>
      </c>
      <c r="M80" s="177"/>
    </row>
    <row r="81" spans="1:13" ht="12.75">
      <c r="A81" s="171"/>
      <c r="B81" s="172"/>
      <c r="C81" s="148" t="s">
        <v>213</v>
      </c>
      <c r="D81" s="183"/>
      <c r="E81" s="184"/>
      <c r="F81" s="185"/>
      <c r="G81" s="40">
        <v>0</v>
      </c>
      <c r="H81" s="40">
        <v>0</v>
      </c>
      <c r="I81" s="141">
        <f t="shared" si="2"/>
        <v>0</v>
      </c>
      <c r="J81" s="147">
        <v>1</v>
      </c>
      <c r="K81" s="181"/>
      <c r="L81" s="161">
        <f t="shared" si="3"/>
        <v>0</v>
      </c>
      <c r="M81" s="177"/>
    </row>
    <row r="82" spans="1:13" ht="12.75">
      <c r="A82" s="171"/>
      <c r="B82" s="172"/>
      <c r="C82" s="155" t="s">
        <v>214</v>
      </c>
      <c r="D82" s="183"/>
      <c r="E82" s="184"/>
      <c r="F82" s="185"/>
      <c r="G82" s="156">
        <v>0</v>
      </c>
      <c r="H82" s="156">
        <v>0</v>
      </c>
      <c r="I82" s="157">
        <f t="shared" si="2"/>
        <v>0</v>
      </c>
      <c r="J82" s="158">
        <v>1</v>
      </c>
      <c r="K82" s="181"/>
      <c r="L82" s="162">
        <f t="shared" si="3"/>
        <v>0</v>
      </c>
      <c r="M82" s="177"/>
    </row>
    <row r="83" spans="1:13" ht="12.75">
      <c r="A83" s="171"/>
      <c r="B83" s="172"/>
      <c r="C83" s="148" t="s">
        <v>219</v>
      </c>
      <c r="D83" s="183"/>
      <c r="E83" s="184"/>
      <c r="F83" s="185"/>
      <c r="G83" s="40">
        <v>5</v>
      </c>
      <c r="H83" s="40">
        <v>10</v>
      </c>
      <c r="I83" s="2">
        <f t="shared" si="2"/>
        <v>50</v>
      </c>
      <c r="J83" s="147">
        <v>1</v>
      </c>
      <c r="K83" s="182"/>
      <c r="L83" s="161">
        <f t="shared" si="3"/>
        <v>50</v>
      </c>
      <c r="M83" s="177"/>
    </row>
    <row r="84" spans="1:13" ht="12.75">
      <c r="A84" s="171"/>
      <c r="B84" s="172"/>
      <c r="C84" s="148" t="s">
        <v>218</v>
      </c>
      <c r="D84" s="183"/>
      <c r="E84" s="184"/>
      <c r="F84" s="185"/>
      <c r="G84" s="40">
        <v>0</v>
      </c>
      <c r="H84" s="40">
        <v>0</v>
      </c>
      <c r="I84" s="2">
        <f t="shared" si="2"/>
        <v>0</v>
      </c>
      <c r="J84" s="147">
        <v>1</v>
      </c>
      <c r="K84" s="181"/>
      <c r="L84" s="161">
        <f t="shared" si="3"/>
        <v>0</v>
      </c>
      <c r="M84" s="177"/>
    </row>
    <row r="85" spans="1:13" ht="12.75">
      <c r="A85" s="171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7"/>
    </row>
    <row r="86" spans="1:13" ht="12.75">
      <c r="A86" s="171"/>
      <c r="B86" s="172"/>
      <c r="C86" s="179" t="s">
        <v>217</v>
      </c>
      <c r="D86" s="172"/>
      <c r="E86" s="172"/>
      <c r="F86" s="172"/>
      <c r="G86" s="172"/>
      <c r="H86" s="172"/>
      <c r="I86" s="172"/>
      <c r="J86" s="172"/>
      <c r="K86" s="172"/>
      <c r="L86" s="172"/>
      <c r="M86" s="177"/>
    </row>
    <row r="87" spans="1:13" ht="12.75">
      <c r="A87" s="171"/>
      <c r="B87" s="172"/>
      <c r="C87" s="179" t="s">
        <v>220</v>
      </c>
      <c r="D87" s="172"/>
      <c r="E87" s="172"/>
      <c r="F87" s="172"/>
      <c r="G87" s="172"/>
      <c r="H87" s="172"/>
      <c r="I87" s="172"/>
      <c r="J87" s="172"/>
      <c r="K87" s="172"/>
      <c r="L87" s="172"/>
      <c r="M87" s="177"/>
    </row>
    <row r="88" spans="1:13" ht="12.75">
      <c r="A88" s="173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8"/>
    </row>
  </sheetData>
  <sheetProtection/>
  <mergeCells count="16">
    <mergeCell ref="D82:F82"/>
    <mergeCell ref="D84:F84"/>
    <mergeCell ref="B15:B16"/>
    <mergeCell ref="C15:C16"/>
    <mergeCell ref="D15:D16"/>
    <mergeCell ref="E15:F16"/>
    <mergeCell ref="D83:F83"/>
    <mergeCell ref="D78:F78"/>
    <mergeCell ref="D79:F79"/>
    <mergeCell ref="D80:F80"/>
    <mergeCell ref="D81:F81"/>
    <mergeCell ref="G58:J58"/>
    <mergeCell ref="G59:K59"/>
    <mergeCell ref="D62:D63"/>
    <mergeCell ref="E62:F63"/>
    <mergeCell ref="G60:K60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paperSize="9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4:R96"/>
  <sheetViews>
    <sheetView zoomScalePageLayoutView="0" workbookViewId="0" topLeftCell="A1">
      <selection activeCell="O60" sqref="O60"/>
    </sheetView>
  </sheetViews>
  <sheetFormatPr defaultColWidth="11.421875" defaultRowHeight="12.75"/>
  <cols>
    <col min="1" max="1" width="3.00390625" style="0" customWidth="1"/>
    <col min="2" max="2" width="3.7109375" style="0" customWidth="1"/>
    <col min="3" max="3" width="30.140625" style="0" bestFit="1" customWidth="1"/>
    <col min="5" max="5" width="10.140625" style="0" customWidth="1"/>
    <col min="6" max="6" width="8.00390625" style="0" customWidth="1"/>
    <col min="7" max="7" width="9.421875" style="0" customWidth="1"/>
    <col min="8" max="8" width="8.8515625" style="0" customWidth="1"/>
    <col min="9" max="15" width="9.00390625" style="0" customWidth="1"/>
    <col min="16" max="16" width="3.8515625" style="0" customWidth="1"/>
    <col min="17" max="17" width="4.00390625" style="0" customWidth="1"/>
  </cols>
  <sheetData>
    <row r="4" ht="12.75">
      <c r="C4" s="15"/>
    </row>
    <row r="5" ht="12.75">
      <c r="C5" s="15"/>
    </row>
    <row r="6" ht="12.75">
      <c r="A6" s="14"/>
    </row>
    <row r="7" spans="1:17" ht="12.75">
      <c r="A7" s="11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  <c r="Q7" s="235"/>
    </row>
    <row r="8" spans="1:17" ht="12.75">
      <c r="A8" s="92"/>
      <c r="B8" s="89"/>
      <c r="C8" s="111" t="s">
        <v>221</v>
      </c>
      <c r="D8" s="89"/>
      <c r="E8" s="211" t="s">
        <v>222</v>
      </c>
      <c r="F8" s="89"/>
      <c r="G8" s="89"/>
      <c r="H8" s="89"/>
      <c r="I8" s="89"/>
      <c r="J8" s="89"/>
      <c r="K8" s="89"/>
      <c r="L8" s="137" t="s">
        <v>204</v>
      </c>
      <c r="M8" s="212">
        <v>28.13</v>
      </c>
      <c r="N8" s="212">
        <v>24.04</v>
      </c>
      <c r="O8" s="138" t="s">
        <v>205</v>
      </c>
      <c r="P8" s="91"/>
      <c r="Q8" s="235"/>
    </row>
    <row r="9" spans="1:17" ht="13.5" thickBot="1">
      <c r="A9" s="92"/>
      <c r="B9" s="89"/>
      <c r="C9" s="93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91"/>
      <c r="Q9" s="235"/>
    </row>
    <row r="10" spans="1:17" ht="21" customHeight="1">
      <c r="A10" s="98"/>
      <c r="B10" s="196"/>
      <c r="C10" s="213" t="s">
        <v>0</v>
      </c>
      <c r="D10" s="208" t="s">
        <v>39</v>
      </c>
      <c r="E10" s="37" t="s">
        <v>65</v>
      </c>
      <c r="F10" s="209" t="s">
        <v>87</v>
      </c>
      <c r="G10" s="210"/>
      <c r="H10" s="39" t="s">
        <v>62</v>
      </c>
      <c r="I10" s="214" t="s">
        <v>90</v>
      </c>
      <c r="J10" s="215" t="s">
        <v>88</v>
      </c>
      <c r="K10" s="205" t="s">
        <v>89</v>
      </c>
      <c r="L10" s="206"/>
      <c r="M10" s="206" t="s">
        <v>91</v>
      </c>
      <c r="N10" s="207"/>
      <c r="O10" s="59" t="s">
        <v>3</v>
      </c>
      <c r="P10" s="91"/>
      <c r="Q10" s="235"/>
    </row>
    <row r="11" spans="1:17" ht="12.75">
      <c r="A11" s="98"/>
      <c r="B11" s="196"/>
      <c r="C11" s="213"/>
      <c r="D11" s="208"/>
      <c r="E11" s="42" t="s">
        <v>66</v>
      </c>
      <c r="F11" s="42"/>
      <c r="G11" s="42"/>
      <c r="H11" s="43" t="s">
        <v>63</v>
      </c>
      <c r="I11" s="216" t="s">
        <v>46</v>
      </c>
      <c r="J11" s="217" t="s">
        <v>2</v>
      </c>
      <c r="K11" s="41" t="s">
        <v>4</v>
      </c>
      <c r="L11" s="2" t="s">
        <v>5</v>
      </c>
      <c r="M11" s="44" t="s">
        <v>44</v>
      </c>
      <c r="N11" s="63" t="s">
        <v>45</v>
      </c>
      <c r="O11" s="60" t="s">
        <v>29</v>
      </c>
      <c r="P11" s="91"/>
      <c r="Q11" s="235"/>
    </row>
    <row r="12" spans="1:17" ht="12.75">
      <c r="A12" s="98"/>
      <c r="B12" s="1"/>
      <c r="C12" s="34" t="s">
        <v>8</v>
      </c>
      <c r="D12" s="3"/>
      <c r="E12" s="3"/>
      <c r="F12" s="40" t="s">
        <v>71</v>
      </c>
      <c r="G12" s="40" t="s">
        <v>115</v>
      </c>
      <c r="H12" s="40"/>
      <c r="I12" s="57" t="s">
        <v>80</v>
      </c>
      <c r="J12" s="218"/>
      <c r="K12" s="40"/>
      <c r="L12" s="40"/>
      <c r="M12" s="40" t="s">
        <v>43</v>
      </c>
      <c r="N12" s="64" t="s">
        <v>42</v>
      </c>
      <c r="O12" s="61"/>
      <c r="P12" s="91"/>
      <c r="Q12" s="235"/>
    </row>
    <row r="13" spans="1:17" ht="12.75">
      <c r="A13" s="98"/>
      <c r="B13" s="4"/>
      <c r="C13" s="35" t="s">
        <v>9</v>
      </c>
      <c r="D13" s="11" t="s">
        <v>30</v>
      </c>
      <c r="E13" s="11" t="s">
        <v>223</v>
      </c>
      <c r="F13" s="11" t="s">
        <v>69</v>
      </c>
      <c r="G13" s="11" t="s">
        <v>68</v>
      </c>
      <c r="H13" s="11">
        <v>100</v>
      </c>
      <c r="I13" s="58">
        <v>84</v>
      </c>
      <c r="J13" s="163">
        <v>1.18</v>
      </c>
      <c r="K13" s="65">
        <v>20.43</v>
      </c>
      <c r="L13" s="65">
        <v>24.14</v>
      </c>
      <c r="M13" s="164">
        <v>63.41</v>
      </c>
      <c r="N13" s="165">
        <v>58.56</v>
      </c>
      <c r="O13" s="62">
        <f>IF(+'[1]Opción 00'!$H$13,M13,N13)</f>
        <v>58.56</v>
      </c>
      <c r="P13" s="91"/>
      <c r="Q13" s="235"/>
    </row>
    <row r="14" spans="1:17" ht="12.75">
      <c r="A14" s="98"/>
      <c r="B14" s="4"/>
      <c r="C14" s="35" t="s">
        <v>9</v>
      </c>
      <c r="D14" s="11" t="s">
        <v>61</v>
      </c>
      <c r="E14" s="11" t="s">
        <v>223</v>
      </c>
      <c r="F14" s="11" t="s">
        <v>70</v>
      </c>
      <c r="G14" s="11" t="s">
        <v>67</v>
      </c>
      <c r="H14" s="11">
        <v>110</v>
      </c>
      <c r="I14" s="58">
        <v>73</v>
      </c>
      <c r="J14" s="163">
        <v>1.38</v>
      </c>
      <c r="K14" s="65">
        <v>15.35</v>
      </c>
      <c r="L14" s="65">
        <v>21.15</v>
      </c>
      <c r="M14" s="164">
        <v>67.69</v>
      </c>
      <c r="N14" s="165">
        <v>62.03</v>
      </c>
      <c r="O14" s="62">
        <f>IF(+'[1]Opción 00'!$H$13,M14,N14)</f>
        <v>62.03</v>
      </c>
      <c r="P14" s="91"/>
      <c r="Q14" s="235"/>
    </row>
    <row r="15" spans="1:17" ht="12.75">
      <c r="A15" s="98"/>
      <c r="B15" s="4"/>
      <c r="C15" s="35" t="s">
        <v>10</v>
      </c>
      <c r="D15" s="11" t="s">
        <v>27</v>
      </c>
      <c r="E15" s="11" t="s">
        <v>224</v>
      </c>
      <c r="F15" s="11" t="s">
        <v>225</v>
      </c>
      <c r="G15" s="11" t="s">
        <v>73</v>
      </c>
      <c r="H15" s="11">
        <v>98</v>
      </c>
      <c r="I15" s="58">
        <v>229</v>
      </c>
      <c r="J15" s="163">
        <v>0.44</v>
      </c>
      <c r="K15" s="65">
        <v>12.12</v>
      </c>
      <c r="L15" s="65">
        <v>5.28</v>
      </c>
      <c r="M15" s="164">
        <v>19.76</v>
      </c>
      <c r="N15" s="165">
        <v>17.97</v>
      </c>
      <c r="O15" s="62">
        <f>IF(+'[1]Opción 00'!$H$13,M15,N15)</f>
        <v>17.97</v>
      </c>
      <c r="P15" s="91"/>
      <c r="Q15" s="235"/>
    </row>
    <row r="16" spans="1:17" ht="12.75">
      <c r="A16" s="98"/>
      <c r="B16" s="4"/>
      <c r="C16" s="35" t="s">
        <v>11</v>
      </c>
      <c r="D16" s="11" t="s">
        <v>92</v>
      </c>
      <c r="E16" s="11" t="s">
        <v>226</v>
      </c>
      <c r="F16" s="11" t="s">
        <v>74</v>
      </c>
      <c r="G16" s="11" t="s">
        <v>77</v>
      </c>
      <c r="H16" s="11">
        <v>110</v>
      </c>
      <c r="I16" s="58">
        <v>103</v>
      </c>
      <c r="J16" s="163">
        <v>18.3</v>
      </c>
      <c r="K16" s="65">
        <v>8.39</v>
      </c>
      <c r="L16" s="65">
        <v>8.12</v>
      </c>
      <c r="M16" s="164">
        <v>40.3</v>
      </c>
      <c r="N16" s="165">
        <v>36.33</v>
      </c>
      <c r="O16" s="62">
        <f>IF(+'[1]Opción 00'!$H$13,M16,N16)</f>
        <v>36.33</v>
      </c>
      <c r="P16" s="91"/>
      <c r="Q16" s="235"/>
    </row>
    <row r="17" spans="1:17" ht="12.75">
      <c r="A17" s="98"/>
      <c r="B17" s="4"/>
      <c r="C17" s="35" t="s">
        <v>12</v>
      </c>
      <c r="D17" s="11" t="s">
        <v>28</v>
      </c>
      <c r="E17" s="11" t="s">
        <v>227</v>
      </c>
      <c r="F17" s="11" t="s">
        <v>28</v>
      </c>
      <c r="G17" s="11" t="s">
        <v>78</v>
      </c>
      <c r="H17" s="11">
        <v>106</v>
      </c>
      <c r="I17" s="58">
        <v>74</v>
      </c>
      <c r="J17" s="163">
        <v>1.34</v>
      </c>
      <c r="K17" s="65">
        <v>12.24</v>
      </c>
      <c r="L17" s="65">
        <v>16.45</v>
      </c>
      <c r="M17" s="164">
        <v>69.57</v>
      </c>
      <c r="N17" s="165">
        <v>64.08</v>
      </c>
      <c r="O17" s="62">
        <f>IF(+'[1]Opción 00'!$H$13,M17,N17)</f>
        <v>64.08</v>
      </c>
      <c r="P17" s="91"/>
      <c r="Q17" s="235"/>
    </row>
    <row r="18" spans="1:17" ht="12.75">
      <c r="A18" s="98"/>
      <c r="B18" s="1"/>
      <c r="C18" s="34" t="s">
        <v>13</v>
      </c>
      <c r="D18" s="11"/>
      <c r="E18" s="11"/>
      <c r="F18" s="11"/>
      <c r="G18" s="11"/>
      <c r="H18" s="11"/>
      <c r="I18" s="58"/>
      <c r="J18" s="163"/>
      <c r="K18" s="65"/>
      <c r="L18" s="65">
        <v>6.13</v>
      </c>
      <c r="M18" s="65"/>
      <c r="N18" s="66"/>
      <c r="O18" s="62"/>
      <c r="P18" s="91"/>
      <c r="Q18" s="235"/>
    </row>
    <row r="19" spans="1:17" ht="12.75">
      <c r="A19" s="98"/>
      <c r="B19" s="5"/>
      <c r="C19" s="35" t="s">
        <v>14</v>
      </c>
      <c r="D19" s="11" t="s">
        <v>75</v>
      </c>
      <c r="E19" s="11" t="s">
        <v>228</v>
      </c>
      <c r="F19" s="11" t="s">
        <v>76</v>
      </c>
      <c r="G19" s="11" t="s">
        <v>79</v>
      </c>
      <c r="H19" s="11">
        <v>95</v>
      </c>
      <c r="I19" s="58">
        <v>268</v>
      </c>
      <c r="J19" s="163">
        <v>0.37</v>
      </c>
      <c r="K19" s="65">
        <v>16.4</v>
      </c>
      <c r="L19" s="65">
        <v>4.25</v>
      </c>
      <c r="M19" s="164">
        <v>18.54</v>
      </c>
      <c r="N19" s="165">
        <v>17.01</v>
      </c>
      <c r="O19" s="62">
        <f>IF(+'[1]Opción 00'!$H$13,M19,N19)</f>
        <v>17.01</v>
      </c>
      <c r="P19" s="91"/>
      <c r="Q19" s="235"/>
    </row>
    <row r="20" spans="1:17" ht="12.75">
      <c r="A20" s="98"/>
      <c r="B20" s="5"/>
      <c r="C20" s="35" t="s">
        <v>15</v>
      </c>
      <c r="D20" s="11" t="s">
        <v>75</v>
      </c>
      <c r="E20" s="11" t="s">
        <v>229</v>
      </c>
      <c r="F20" s="11" t="s">
        <v>81</v>
      </c>
      <c r="G20" s="11" t="s">
        <v>79</v>
      </c>
      <c r="H20" s="11">
        <v>110</v>
      </c>
      <c r="I20" s="58">
        <v>383</v>
      </c>
      <c r="J20" s="163">
        <v>0.29</v>
      </c>
      <c r="K20" s="65">
        <v>14.62</v>
      </c>
      <c r="L20" s="65">
        <v>12.21</v>
      </c>
      <c r="M20" s="164">
        <v>12.44</v>
      </c>
      <c r="N20" s="165">
        <v>11.25</v>
      </c>
      <c r="O20" s="62">
        <f>IF(+'[1]Opción 00'!$H$13,M20,N20)</f>
        <v>11.25</v>
      </c>
      <c r="P20" s="91"/>
      <c r="Q20" s="235"/>
    </row>
    <row r="21" spans="1:17" ht="12.75">
      <c r="A21" s="98"/>
      <c r="B21" s="5"/>
      <c r="C21" s="35" t="s">
        <v>82</v>
      </c>
      <c r="D21" s="11" t="s">
        <v>93</v>
      </c>
      <c r="E21" s="11" t="s">
        <v>228</v>
      </c>
      <c r="F21" s="11" t="s">
        <v>94</v>
      </c>
      <c r="G21" s="11" t="s">
        <v>79</v>
      </c>
      <c r="H21" s="11">
        <v>68</v>
      </c>
      <c r="I21" s="58">
        <v>128</v>
      </c>
      <c r="J21" s="163">
        <v>0.78</v>
      </c>
      <c r="K21" s="65">
        <v>15.57</v>
      </c>
      <c r="L21" s="65">
        <v>5.3</v>
      </c>
      <c r="M21" s="164">
        <v>34.33</v>
      </c>
      <c r="N21" s="165">
        <v>31.11</v>
      </c>
      <c r="O21" s="62">
        <f>IF(+'[1]Opción 00'!$H$13,M21,N21)</f>
        <v>31.11</v>
      </c>
      <c r="P21" s="91"/>
      <c r="Q21" s="235"/>
    </row>
    <row r="22" spans="1:17" ht="12.75">
      <c r="A22" s="98"/>
      <c r="B22" s="5"/>
      <c r="C22" s="35" t="s">
        <v>16</v>
      </c>
      <c r="D22" s="11" t="s">
        <v>95</v>
      </c>
      <c r="E22" s="11" t="s">
        <v>72</v>
      </c>
      <c r="F22" s="11" t="s">
        <v>76</v>
      </c>
      <c r="G22" s="11" t="s">
        <v>83</v>
      </c>
      <c r="H22" s="11">
        <v>65</v>
      </c>
      <c r="I22" s="58">
        <v>306</v>
      </c>
      <c r="J22" s="163">
        <v>0.33</v>
      </c>
      <c r="K22" s="65">
        <v>16.23</v>
      </c>
      <c r="L22" s="65">
        <v>5.32</v>
      </c>
      <c r="M22" s="164">
        <v>14.52</v>
      </c>
      <c r="N22" s="165">
        <v>9.92</v>
      </c>
      <c r="O22" s="62">
        <f>IF(+'[1]Opción 00'!$H$13,M22,N22)</f>
        <v>9.92</v>
      </c>
      <c r="P22" s="91"/>
      <c r="Q22" s="235"/>
    </row>
    <row r="23" spans="1:17" ht="12.75">
      <c r="A23" s="98"/>
      <c r="B23" s="5"/>
      <c r="C23" s="35" t="s">
        <v>199</v>
      </c>
      <c r="D23" s="11" t="s">
        <v>84</v>
      </c>
      <c r="E23" s="11" t="s">
        <v>85</v>
      </c>
      <c r="F23" s="11" t="s">
        <v>81</v>
      </c>
      <c r="G23" s="11" t="s">
        <v>86</v>
      </c>
      <c r="H23" s="11">
        <v>95</v>
      </c>
      <c r="I23" s="58">
        <v>128</v>
      </c>
      <c r="J23" s="163">
        <v>0.31</v>
      </c>
      <c r="K23" s="65">
        <v>10.1</v>
      </c>
      <c r="L23" s="65">
        <v>3.16</v>
      </c>
      <c r="M23" s="164">
        <v>10.59</v>
      </c>
      <c r="N23" s="165">
        <v>9.31</v>
      </c>
      <c r="O23" s="62">
        <f>IF(+'[1]Opción 00'!$H$13,M23,N23)</f>
        <v>9.31</v>
      </c>
      <c r="P23" s="91"/>
      <c r="Q23" s="235"/>
    </row>
    <row r="24" spans="1:17" ht="12.75">
      <c r="A24" s="98"/>
      <c r="B24" s="6"/>
      <c r="C24" s="34" t="s">
        <v>17</v>
      </c>
      <c r="D24" s="11"/>
      <c r="E24" s="11"/>
      <c r="F24" s="11"/>
      <c r="G24" s="11"/>
      <c r="H24" s="11"/>
      <c r="I24" s="58"/>
      <c r="J24" s="163"/>
      <c r="K24" s="65"/>
      <c r="L24" s="65"/>
      <c r="M24" s="65"/>
      <c r="N24" s="66"/>
      <c r="O24" s="62"/>
      <c r="P24" s="91"/>
      <c r="Q24" s="235"/>
    </row>
    <row r="25" spans="1:17" ht="12.75">
      <c r="A25" s="98"/>
      <c r="B25" s="17"/>
      <c r="C25" s="35" t="s">
        <v>160</v>
      </c>
      <c r="D25" s="11" t="s">
        <v>96</v>
      </c>
      <c r="E25" s="11" t="s">
        <v>230</v>
      </c>
      <c r="F25" s="11" t="s">
        <v>94</v>
      </c>
      <c r="G25" s="11" t="s">
        <v>138</v>
      </c>
      <c r="H25" s="11">
        <v>44</v>
      </c>
      <c r="I25" s="58">
        <v>168</v>
      </c>
      <c r="J25" s="163">
        <v>0.6</v>
      </c>
      <c r="K25" s="65">
        <v>17.22</v>
      </c>
      <c r="L25" s="65">
        <v>10.25</v>
      </c>
      <c r="M25" s="164">
        <v>27.04</v>
      </c>
      <c r="N25" s="165">
        <v>24.6</v>
      </c>
      <c r="O25" s="62">
        <f>IF(+'[1]Opción 00'!$H$13,M25,N25)</f>
        <v>24.6</v>
      </c>
      <c r="P25" s="91"/>
      <c r="Q25" s="235"/>
    </row>
    <row r="26" spans="1:18" ht="12.75">
      <c r="A26" s="98"/>
      <c r="B26" s="17"/>
      <c r="C26" s="35" t="s">
        <v>18</v>
      </c>
      <c r="D26" s="11" t="s">
        <v>96</v>
      </c>
      <c r="E26" s="11" t="s">
        <v>231</v>
      </c>
      <c r="F26" s="11" t="s">
        <v>94</v>
      </c>
      <c r="G26" s="11" t="s">
        <v>137</v>
      </c>
      <c r="H26" s="11">
        <v>87</v>
      </c>
      <c r="I26" s="58">
        <v>144</v>
      </c>
      <c r="J26" s="163">
        <v>0.69</v>
      </c>
      <c r="K26" s="65">
        <v>53.79</v>
      </c>
      <c r="L26" s="65">
        <v>37.35</v>
      </c>
      <c r="M26" s="164">
        <v>60.43</v>
      </c>
      <c r="N26" s="165">
        <v>57.58</v>
      </c>
      <c r="O26" s="62">
        <f>IF(+'[1]Opción 00'!$H$13,M26,N26)</f>
        <v>57.58</v>
      </c>
      <c r="P26" s="112"/>
      <c r="Q26" s="236"/>
      <c r="R26" s="16"/>
    </row>
    <row r="27" spans="1:17" ht="12.75">
      <c r="A27" s="98"/>
      <c r="B27" s="17"/>
      <c r="C27" s="35" t="s">
        <v>19</v>
      </c>
      <c r="D27" s="11" t="s">
        <v>97</v>
      </c>
      <c r="E27" s="11" t="s">
        <v>232</v>
      </c>
      <c r="F27" s="11" t="s">
        <v>94</v>
      </c>
      <c r="G27" s="11" t="s">
        <v>99</v>
      </c>
      <c r="H27" s="11">
        <v>61</v>
      </c>
      <c r="I27" s="58">
        <v>99</v>
      </c>
      <c r="J27" s="163">
        <v>1.01</v>
      </c>
      <c r="K27" s="65">
        <v>33.69</v>
      </c>
      <c r="L27" s="65">
        <v>34.02</v>
      </c>
      <c r="M27" s="164">
        <v>62.5</v>
      </c>
      <c r="N27" s="165">
        <v>58.36</v>
      </c>
      <c r="O27" s="62">
        <f>IF(+'[1]Opción 00'!$H$13,M27,N27)</f>
        <v>58.36</v>
      </c>
      <c r="P27" s="91"/>
      <c r="Q27" s="235"/>
    </row>
    <row r="28" spans="1:17" ht="12.75">
      <c r="A28" s="98"/>
      <c r="B28" s="17"/>
      <c r="C28" s="35" t="s">
        <v>19</v>
      </c>
      <c r="D28" s="11" t="s">
        <v>98</v>
      </c>
      <c r="E28" s="11" t="s">
        <v>232</v>
      </c>
      <c r="F28" s="11" t="s">
        <v>76</v>
      </c>
      <c r="G28" s="11" t="s">
        <v>100</v>
      </c>
      <c r="H28" s="11">
        <v>81</v>
      </c>
      <c r="I28" s="58">
        <v>149</v>
      </c>
      <c r="J28" s="163">
        <v>0.67</v>
      </c>
      <c r="K28" s="65">
        <v>34.05</v>
      </c>
      <c r="L28" s="65">
        <v>22.93</v>
      </c>
      <c r="M28" s="164">
        <v>41.92</v>
      </c>
      <c r="N28" s="165">
        <v>39.16</v>
      </c>
      <c r="O28" s="62">
        <f>IF(+'[1]Opción 00'!$H$13,M28,N28)</f>
        <v>39.16</v>
      </c>
      <c r="P28" s="91"/>
      <c r="Q28" s="235"/>
    </row>
    <row r="29" spans="1:17" ht="12.75">
      <c r="A29" s="98"/>
      <c r="B29" s="17"/>
      <c r="C29" s="35" t="s">
        <v>20</v>
      </c>
      <c r="D29" s="11" t="s">
        <v>101</v>
      </c>
      <c r="E29" s="11" t="s">
        <v>64</v>
      </c>
      <c r="F29" s="11" t="s">
        <v>102</v>
      </c>
      <c r="G29" s="219" t="s">
        <v>121</v>
      </c>
      <c r="H29" s="11">
        <v>74</v>
      </c>
      <c r="I29" s="58">
        <v>26.4</v>
      </c>
      <c r="J29" s="164">
        <v>3.79</v>
      </c>
      <c r="K29" s="164">
        <v>23.48</v>
      </c>
      <c r="L29" s="164">
        <v>88.96</v>
      </c>
      <c r="M29" s="164">
        <v>169.08</v>
      </c>
      <c r="N29" s="165">
        <v>157.43</v>
      </c>
      <c r="O29" s="62">
        <f>IF(+'[1]Opción 00'!$H$13,M29,N29)</f>
        <v>157.43</v>
      </c>
      <c r="P29" s="91"/>
      <c r="Q29" s="235"/>
    </row>
    <row r="30" spans="1:17" ht="12.75">
      <c r="A30" s="98"/>
      <c r="B30" s="17"/>
      <c r="C30" s="35" t="s">
        <v>233</v>
      </c>
      <c r="D30" s="11" t="s">
        <v>103</v>
      </c>
      <c r="E30" s="11" t="s">
        <v>64</v>
      </c>
      <c r="F30" s="11" t="s">
        <v>104</v>
      </c>
      <c r="G30" s="11"/>
      <c r="H30" s="11">
        <v>111</v>
      </c>
      <c r="I30" s="58">
        <v>125</v>
      </c>
      <c r="J30" s="163">
        <v>0.8</v>
      </c>
      <c r="K30" s="65">
        <v>24.33</v>
      </c>
      <c r="L30" s="65">
        <v>19.49</v>
      </c>
      <c r="M30" s="164">
        <v>42.09</v>
      </c>
      <c r="N30" s="165">
        <v>38.81</v>
      </c>
      <c r="O30" s="62">
        <f>IF(+'[1]Opción 00'!$H$13,M30,N30)</f>
        <v>38.81</v>
      </c>
      <c r="P30" s="91"/>
      <c r="Q30" s="235"/>
    </row>
    <row r="31" spans="1:17" ht="12.75">
      <c r="A31" s="98"/>
      <c r="B31" s="6"/>
      <c r="C31" s="34" t="s">
        <v>21</v>
      </c>
      <c r="D31" s="11"/>
      <c r="E31" s="11"/>
      <c r="F31" s="11"/>
      <c r="G31" s="11"/>
      <c r="H31" s="11"/>
      <c r="I31" s="58"/>
      <c r="J31" s="163"/>
      <c r="K31" s="65"/>
      <c r="L31" s="65"/>
      <c r="M31" s="65"/>
      <c r="N31" s="66"/>
      <c r="O31" s="62"/>
      <c r="P31" s="91"/>
      <c r="Q31" s="235"/>
    </row>
    <row r="32" spans="1:17" ht="12.75">
      <c r="A32" s="98"/>
      <c r="B32" s="7"/>
      <c r="C32" s="35" t="s">
        <v>34</v>
      </c>
      <c r="D32" s="11" t="s">
        <v>106</v>
      </c>
      <c r="E32" s="11" t="s">
        <v>234</v>
      </c>
      <c r="F32" s="11" t="s">
        <v>105</v>
      </c>
      <c r="G32" s="11" t="s">
        <v>107</v>
      </c>
      <c r="H32" s="11">
        <v>30</v>
      </c>
      <c r="I32" s="58">
        <v>320</v>
      </c>
      <c r="J32" s="163">
        <v>0.13</v>
      </c>
      <c r="K32" s="65">
        <v>18.36</v>
      </c>
      <c r="L32" s="65">
        <v>2.3</v>
      </c>
      <c r="M32" s="164">
        <v>5.27</v>
      </c>
      <c r="N32" s="165">
        <v>4.76</v>
      </c>
      <c r="O32" s="62">
        <f>IF(+'[1]Opción 00'!$H$13,M32,N32)</f>
        <v>4.76</v>
      </c>
      <c r="P32" s="91"/>
      <c r="Q32" s="235"/>
    </row>
    <row r="33" spans="1:17" ht="12.75">
      <c r="A33" s="98"/>
      <c r="B33" s="7"/>
      <c r="C33" s="35" t="s">
        <v>201</v>
      </c>
      <c r="D33" s="11" t="s">
        <v>108</v>
      </c>
      <c r="E33" s="11" t="s">
        <v>234</v>
      </c>
      <c r="F33" s="11" t="s">
        <v>110</v>
      </c>
      <c r="G33" s="11" t="s">
        <v>109</v>
      </c>
      <c r="H33" s="11">
        <v>52</v>
      </c>
      <c r="I33" s="58">
        <v>480</v>
      </c>
      <c r="J33" s="163">
        <v>0.08</v>
      </c>
      <c r="K33" s="65">
        <v>31.53</v>
      </c>
      <c r="L33" s="65">
        <v>2.63</v>
      </c>
      <c r="M33" s="164">
        <v>4.16</v>
      </c>
      <c r="N33" s="165">
        <v>4.27</v>
      </c>
      <c r="O33" s="62">
        <f>IF(+'[1]Opción 00'!$H$13,M33,N33)</f>
        <v>4.27</v>
      </c>
      <c r="P33" s="91"/>
      <c r="Q33" s="235"/>
    </row>
    <row r="34" spans="1:17" ht="12.75">
      <c r="A34" s="98"/>
      <c r="B34" s="7"/>
      <c r="C34" s="35" t="s">
        <v>50</v>
      </c>
      <c r="D34" s="11" t="s">
        <v>32</v>
      </c>
      <c r="E34" s="11" t="s">
        <v>235</v>
      </c>
      <c r="F34" s="11" t="s">
        <v>111</v>
      </c>
      <c r="G34" s="11" t="s">
        <v>32</v>
      </c>
      <c r="H34" s="11">
        <v>111</v>
      </c>
      <c r="I34" s="58">
        <v>140</v>
      </c>
      <c r="J34" s="163">
        <v>0.71</v>
      </c>
      <c r="K34" s="65">
        <v>10.4</v>
      </c>
      <c r="L34" s="65">
        <v>7.43</v>
      </c>
      <c r="M34" s="164">
        <v>27.57</v>
      </c>
      <c r="N34" s="165">
        <v>24.64</v>
      </c>
      <c r="O34" s="62">
        <f>IF(+'[1]Opción 00'!$H$13,M34,N34)</f>
        <v>24.64</v>
      </c>
      <c r="P34" s="91"/>
      <c r="Q34" s="235"/>
    </row>
    <row r="35" spans="1:17" ht="12.75">
      <c r="A35" s="98"/>
      <c r="B35" s="7"/>
      <c r="C35" s="35" t="s">
        <v>22</v>
      </c>
      <c r="D35" s="11" t="s">
        <v>33</v>
      </c>
      <c r="E35" s="11" t="s">
        <v>236</v>
      </c>
      <c r="F35" s="11" t="s">
        <v>112</v>
      </c>
      <c r="G35" s="11" t="s">
        <v>33</v>
      </c>
      <c r="H35" s="11">
        <v>61</v>
      </c>
      <c r="I35" s="58">
        <v>196</v>
      </c>
      <c r="J35" s="163">
        <v>0.51</v>
      </c>
      <c r="K35" s="65">
        <v>14.06</v>
      </c>
      <c r="L35" s="65">
        <v>7.18</v>
      </c>
      <c r="M35" s="164">
        <v>24.13</v>
      </c>
      <c r="N35" s="165">
        <v>22.04</v>
      </c>
      <c r="O35" s="62">
        <f>IF(+'[1]Opción 00'!$H$13,M35,N35)</f>
        <v>22.04</v>
      </c>
      <c r="P35" s="91"/>
      <c r="Q35" s="235"/>
    </row>
    <row r="36" spans="1:17" ht="12.75">
      <c r="A36" s="98"/>
      <c r="B36" s="6"/>
      <c r="C36" s="34" t="s">
        <v>23</v>
      </c>
      <c r="D36" s="11"/>
      <c r="E36" s="11"/>
      <c r="F36" s="11"/>
      <c r="G36" s="11"/>
      <c r="H36" s="11"/>
      <c r="I36" s="58"/>
      <c r="J36" s="163"/>
      <c r="K36" s="65"/>
      <c r="L36" s="65"/>
      <c r="M36" s="65"/>
      <c r="N36" s="66"/>
      <c r="O36" s="62"/>
      <c r="P36" s="91"/>
      <c r="Q36" s="235"/>
    </row>
    <row r="37" spans="1:17" ht="12.75">
      <c r="A37" s="98"/>
      <c r="B37" s="8"/>
      <c r="C37" s="35" t="s">
        <v>35</v>
      </c>
      <c r="D37" s="11" t="s">
        <v>31</v>
      </c>
      <c r="E37" s="11" t="s">
        <v>237</v>
      </c>
      <c r="F37" s="11" t="s">
        <v>105</v>
      </c>
      <c r="G37" s="11" t="s">
        <v>116</v>
      </c>
      <c r="H37" s="11">
        <v>57</v>
      </c>
      <c r="I37" s="58">
        <v>200</v>
      </c>
      <c r="J37" s="163">
        <v>0.13</v>
      </c>
      <c r="K37" s="65">
        <v>23.95</v>
      </c>
      <c r="L37" s="65">
        <v>2.99</v>
      </c>
      <c r="M37" s="164">
        <v>6.52</v>
      </c>
      <c r="N37" s="165">
        <v>6.01</v>
      </c>
      <c r="O37" s="62">
        <f>IF(+'[1]Opción 00'!$H$13,M37,N37)</f>
        <v>6.01</v>
      </c>
      <c r="P37" s="91"/>
      <c r="Q37" s="235"/>
    </row>
    <row r="38" spans="1:17" ht="12.75">
      <c r="A38" s="98"/>
      <c r="B38" s="8"/>
      <c r="C38" s="35" t="s">
        <v>36</v>
      </c>
      <c r="D38" s="11" t="s">
        <v>117</v>
      </c>
      <c r="E38" s="11" t="s">
        <v>237</v>
      </c>
      <c r="F38" s="11" t="s">
        <v>110</v>
      </c>
      <c r="G38" s="11" t="s">
        <v>118</v>
      </c>
      <c r="H38" s="11">
        <v>72</v>
      </c>
      <c r="I38" s="58">
        <v>600</v>
      </c>
      <c r="J38" s="163">
        <v>0.08</v>
      </c>
      <c r="K38" s="65">
        <v>35.93</v>
      </c>
      <c r="L38" s="65">
        <v>2.99</v>
      </c>
      <c r="M38" s="164">
        <v>5.34</v>
      </c>
      <c r="N38" s="165">
        <v>5</v>
      </c>
      <c r="O38" s="62">
        <f>IF(+'[1]Opción 00'!$H$13,M38,N38)</f>
        <v>5</v>
      </c>
      <c r="P38" s="91"/>
      <c r="Q38" s="235"/>
    </row>
    <row r="39" spans="1:17" ht="12.75">
      <c r="A39" s="98"/>
      <c r="B39" s="8"/>
      <c r="C39" s="35" t="s">
        <v>113</v>
      </c>
      <c r="D39" s="11" t="s">
        <v>119</v>
      </c>
      <c r="E39" s="11" t="s">
        <v>238</v>
      </c>
      <c r="F39" s="11" t="s">
        <v>120</v>
      </c>
      <c r="G39" s="11" t="s">
        <v>122</v>
      </c>
      <c r="H39" s="11">
        <v>50</v>
      </c>
      <c r="I39" s="58">
        <v>30</v>
      </c>
      <c r="J39" s="166">
        <v>1.67</v>
      </c>
      <c r="K39" s="164">
        <v>9.23</v>
      </c>
      <c r="L39" s="164">
        <v>18.5</v>
      </c>
      <c r="M39" s="164">
        <v>51.36</v>
      </c>
      <c r="N39" s="165">
        <v>46.57</v>
      </c>
      <c r="O39" s="62">
        <f>IF(+'[1]Opción 00'!$H$13,M39,N39)</f>
        <v>46.57</v>
      </c>
      <c r="P39" s="91"/>
      <c r="Q39" s="235"/>
    </row>
    <row r="40" spans="1:17" ht="12.75">
      <c r="A40" s="98"/>
      <c r="B40" s="8"/>
      <c r="C40" s="35" t="s">
        <v>114</v>
      </c>
      <c r="D40" s="11" t="s">
        <v>125</v>
      </c>
      <c r="E40" s="11" t="s">
        <v>238</v>
      </c>
      <c r="F40" s="11" t="s">
        <v>123</v>
      </c>
      <c r="G40" s="11" t="s">
        <v>124</v>
      </c>
      <c r="H40" s="11">
        <v>90</v>
      </c>
      <c r="I40" s="58">
        <v>120</v>
      </c>
      <c r="J40" s="166">
        <v>1.25</v>
      </c>
      <c r="K40" s="164">
        <v>16.29</v>
      </c>
      <c r="L40" s="164">
        <v>20.4</v>
      </c>
      <c r="M40" s="164">
        <v>46.8</v>
      </c>
      <c r="N40" s="165">
        <v>42.95</v>
      </c>
      <c r="O40" s="62">
        <f>IF(+'[1]Opción 00'!$H$13,M40,N40)</f>
        <v>42.95</v>
      </c>
      <c r="P40" s="91"/>
      <c r="Q40" s="235"/>
    </row>
    <row r="41" spans="1:17" ht="12.75">
      <c r="A41" s="98"/>
      <c r="B41" s="8"/>
      <c r="C41" s="35" t="s">
        <v>239</v>
      </c>
      <c r="D41" s="11" t="s">
        <v>126</v>
      </c>
      <c r="E41" s="11" t="s">
        <v>240</v>
      </c>
      <c r="F41" s="11" t="s">
        <v>126</v>
      </c>
      <c r="G41" s="11" t="s">
        <v>127</v>
      </c>
      <c r="H41" s="11">
        <v>36</v>
      </c>
      <c r="I41" s="58">
        <v>90</v>
      </c>
      <c r="J41" s="166">
        <v>0.28</v>
      </c>
      <c r="K41" s="164">
        <v>10.37</v>
      </c>
      <c r="L41" s="164">
        <v>2.9</v>
      </c>
      <c r="M41" s="164">
        <v>5.63</v>
      </c>
      <c r="N41" s="165">
        <v>5.16</v>
      </c>
      <c r="O41" s="62">
        <f>IF(+'[1]Opción 00'!$H$13,M41,N41)</f>
        <v>5.16</v>
      </c>
      <c r="P41" s="91"/>
      <c r="Q41" s="235"/>
    </row>
    <row r="42" spans="1:17" ht="12.75">
      <c r="A42" s="98"/>
      <c r="B42" s="6"/>
      <c r="C42" s="34" t="s">
        <v>24</v>
      </c>
      <c r="D42" s="11"/>
      <c r="E42" s="11"/>
      <c r="F42" s="11"/>
      <c r="G42" s="11"/>
      <c r="H42" s="11"/>
      <c r="I42" s="220"/>
      <c r="J42" s="163"/>
      <c r="K42" s="65"/>
      <c r="L42" s="65"/>
      <c r="M42" s="65"/>
      <c r="N42" s="66"/>
      <c r="O42" s="62"/>
      <c r="P42" s="91"/>
      <c r="Q42" s="235"/>
    </row>
    <row r="43" spans="1:17" ht="12.75">
      <c r="A43" s="98"/>
      <c r="B43" s="45"/>
      <c r="C43" s="35" t="s">
        <v>128</v>
      </c>
      <c r="D43" s="11" t="s">
        <v>137</v>
      </c>
      <c r="E43" s="11" t="s">
        <v>241</v>
      </c>
      <c r="F43" s="11" t="s">
        <v>94</v>
      </c>
      <c r="G43" s="11" t="s">
        <v>139</v>
      </c>
      <c r="H43" s="11">
        <v>144</v>
      </c>
      <c r="I43" s="221">
        <v>91</v>
      </c>
      <c r="J43" s="163">
        <v>0.69</v>
      </c>
      <c r="K43" s="65">
        <v>34.24</v>
      </c>
      <c r="L43" s="65">
        <v>23.78</v>
      </c>
      <c r="M43" s="164">
        <v>57.94</v>
      </c>
      <c r="N43" s="165">
        <v>55.1</v>
      </c>
      <c r="O43" s="62">
        <f>IF(+'[1]Opción 00'!$H$13,M43,N43)</f>
        <v>55.1</v>
      </c>
      <c r="P43" s="91"/>
      <c r="Q43" s="235"/>
    </row>
    <row r="44" spans="1:17" ht="12.75">
      <c r="A44" s="98"/>
      <c r="B44" s="45"/>
      <c r="C44" s="35" t="s">
        <v>129</v>
      </c>
      <c r="D44" s="11" t="s">
        <v>141</v>
      </c>
      <c r="E44" s="11" t="s">
        <v>242</v>
      </c>
      <c r="F44" s="11" t="s">
        <v>140</v>
      </c>
      <c r="G44" s="11" t="s">
        <v>142</v>
      </c>
      <c r="H44" s="11">
        <v>252</v>
      </c>
      <c r="I44" s="221">
        <v>116</v>
      </c>
      <c r="J44" s="163">
        <v>0.2</v>
      </c>
      <c r="K44" s="65">
        <v>28.82</v>
      </c>
      <c r="L44" s="65">
        <v>5.72</v>
      </c>
      <c r="M44" s="164">
        <v>15.46</v>
      </c>
      <c r="N44" s="165">
        <v>14.88</v>
      </c>
      <c r="O44" s="62">
        <f>IF(+'[1]Opción 00'!$H$13,M44,N44)</f>
        <v>14.88</v>
      </c>
      <c r="P44" s="91"/>
      <c r="Q44" s="235"/>
    </row>
    <row r="45" spans="1:17" ht="12.75">
      <c r="A45" s="98"/>
      <c r="B45" s="9"/>
      <c r="C45" s="35" t="s">
        <v>25</v>
      </c>
      <c r="D45" s="11" t="s">
        <v>143</v>
      </c>
      <c r="E45" s="47">
        <v>16000</v>
      </c>
      <c r="F45" s="11" t="s">
        <v>81</v>
      </c>
      <c r="G45" s="11" t="s">
        <v>144</v>
      </c>
      <c r="H45" s="11">
        <v>125</v>
      </c>
      <c r="I45" s="221">
        <v>100</v>
      </c>
      <c r="J45" s="163">
        <v>0.8</v>
      </c>
      <c r="K45" s="65">
        <v>15.43</v>
      </c>
      <c r="L45" s="65">
        <v>12.34</v>
      </c>
      <c r="M45" s="164">
        <v>36.66</v>
      </c>
      <c r="N45" s="165">
        <v>33.38</v>
      </c>
      <c r="O45" s="62">
        <f>IF(+'[1]Opción 00'!$H$13,M45,N45)</f>
        <v>33.38</v>
      </c>
      <c r="P45" s="91"/>
      <c r="Q45" s="235"/>
    </row>
    <row r="46" spans="1:17" ht="12.75">
      <c r="A46" s="98"/>
      <c r="B46" s="9"/>
      <c r="C46" s="35" t="s">
        <v>132</v>
      </c>
      <c r="D46" s="11" t="s">
        <v>144</v>
      </c>
      <c r="E46" s="11" t="s">
        <v>243</v>
      </c>
      <c r="F46" s="11" t="s">
        <v>81</v>
      </c>
      <c r="G46" s="11" t="s">
        <v>145</v>
      </c>
      <c r="H46" s="11">
        <v>120</v>
      </c>
      <c r="I46" s="221">
        <v>150</v>
      </c>
      <c r="J46" s="163">
        <v>0.67</v>
      </c>
      <c r="K46" s="65">
        <v>55.5</v>
      </c>
      <c r="L46" s="65">
        <v>37</v>
      </c>
      <c r="M46" s="164">
        <v>84.77</v>
      </c>
      <c r="N46" s="165">
        <v>81.64</v>
      </c>
      <c r="O46" s="62">
        <f>IF(+'[1]Opción 00'!$H$13,M46,N46)</f>
        <v>81.64</v>
      </c>
      <c r="P46" s="91"/>
      <c r="Q46" s="235"/>
    </row>
    <row r="47" spans="1:17" ht="12.75">
      <c r="A47" s="98"/>
      <c r="B47" s="9"/>
      <c r="C47" s="35" t="s">
        <v>131</v>
      </c>
      <c r="D47" s="11" t="s">
        <v>196</v>
      </c>
      <c r="E47" s="47">
        <v>35000</v>
      </c>
      <c r="F47" s="11" t="s">
        <v>81</v>
      </c>
      <c r="G47" s="11" t="s">
        <v>146</v>
      </c>
      <c r="H47" s="11">
        <v>145</v>
      </c>
      <c r="I47" s="221">
        <v>200</v>
      </c>
      <c r="J47" s="163">
        <v>1</v>
      </c>
      <c r="K47" s="65">
        <v>52.6</v>
      </c>
      <c r="L47" s="65">
        <v>52.6</v>
      </c>
      <c r="M47" s="164">
        <v>123.91</v>
      </c>
      <c r="N47" s="165">
        <v>118.78</v>
      </c>
      <c r="O47" s="62">
        <f>IF(+'[1]Opción 00'!$H$13,M47,N47)</f>
        <v>118.78</v>
      </c>
      <c r="P47" s="91"/>
      <c r="Q47" s="235"/>
    </row>
    <row r="48" spans="1:17" ht="12.75">
      <c r="A48" s="98"/>
      <c r="B48" s="9"/>
      <c r="C48" s="35" t="s">
        <v>133</v>
      </c>
      <c r="D48" s="11" t="s">
        <v>195</v>
      </c>
      <c r="E48" s="47">
        <v>60000</v>
      </c>
      <c r="F48" s="11" t="s">
        <v>147</v>
      </c>
      <c r="G48" s="11" t="s">
        <v>148</v>
      </c>
      <c r="H48" s="11">
        <v>145</v>
      </c>
      <c r="I48" s="221">
        <v>1350</v>
      </c>
      <c r="J48" s="163">
        <v>0.37</v>
      </c>
      <c r="K48" s="65">
        <v>43.66</v>
      </c>
      <c r="L48" s="65">
        <v>16.17</v>
      </c>
      <c r="M48" s="164">
        <v>37.27</v>
      </c>
      <c r="N48" s="165">
        <v>37.37</v>
      </c>
      <c r="O48" s="62">
        <f>IF(+'[1]Opción 00'!$H$13,M48,N48)</f>
        <v>37.37</v>
      </c>
      <c r="P48" s="91"/>
      <c r="Q48" s="235"/>
    </row>
    <row r="49" spans="1:17" ht="12.75">
      <c r="A49" s="98"/>
      <c r="B49" s="9"/>
      <c r="C49" s="35" t="s">
        <v>130</v>
      </c>
      <c r="D49" s="11" t="s">
        <v>149</v>
      </c>
      <c r="E49" s="47">
        <v>20000</v>
      </c>
      <c r="F49" s="11" t="s">
        <v>81</v>
      </c>
      <c r="G49" s="11" t="s">
        <v>150</v>
      </c>
      <c r="H49" s="11">
        <v>109</v>
      </c>
      <c r="I49" s="221">
        <v>420</v>
      </c>
      <c r="J49" s="163">
        <v>0.48</v>
      </c>
      <c r="K49" s="65">
        <v>36.3</v>
      </c>
      <c r="L49" s="65">
        <v>18.71</v>
      </c>
      <c r="M49" s="164">
        <v>51.95</v>
      </c>
      <c r="N49" s="165">
        <v>47.84</v>
      </c>
      <c r="O49" s="62">
        <f>IF(+'[1]Opción 00'!$H$13,M49,N49)</f>
        <v>47.84</v>
      </c>
      <c r="P49" s="91"/>
      <c r="Q49" s="235"/>
    </row>
    <row r="50" spans="1:17" ht="12.75">
      <c r="A50" s="98"/>
      <c r="B50" s="9"/>
      <c r="C50" s="35" t="s">
        <v>244</v>
      </c>
      <c r="D50" s="11" t="s">
        <v>58</v>
      </c>
      <c r="E50" s="47">
        <v>13000</v>
      </c>
      <c r="F50" s="11" t="s">
        <v>151</v>
      </c>
      <c r="G50" s="11" t="s">
        <v>152</v>
      </c>
      <c r="H50" s="11">
        <v>82</v>
      </c>
      <c r="I50" s="221">
        <v>46.8</v>
      </c>
      <c r="J50" s="163">
        <v>2.14</v>
      </c>
      <c r="K50" s="65">
        <v>25.94</v>
      </c>
      <c r="L50" s="65">
        <v>55.42</v>
      </c>
      <c r="M50" s="164">
        <v>181.84</v>
      </c>
      <c r="N50" s="165">
        <v>173.08</v>
      </c>
      <c r="O50" s="62">
        <f>IF(+'[1]Opción 00'!$H$13,M50,N50)</f>
        <v>173.08</v>
      </c>
      <c r="P50" s="91"/>
      <c r="Q50" s="235"/>
    </row>
    <row r="51" spans="1:17" ht="6" customHeight="1">
      <c r="A51" s="98"/>
      <c r="B51" s="46"/>
      <c r="C51" s="35"/>
      <c r="D51" s="11"/>
      <c r="E51" s="11"/>
      <c r="F51" s="11"/>
      <c r="G51" s="11"/>
      <c r="H51" s="11"/>
      <c r="I51" s="221"/>
      <c r="J51" s="163"/>
      <c r="K51" s="65"/>
      <c r="L51" s="65"/>
      <c r="M51" s="65"/>
      <c r="N51" s="66"/>
      <c r="O51" s="62"/>
      <c r="P51" s="91"/>
      <c r="Q51" s="235"/>
    </row>
    <row r="52" spans="1:17" ht="12.75">
      <c r="A52" s="98"/>
      <c r="B52" s="52"/>
      <c r="C52" s="35" t="s">
        <v>245</v>
      </c>
      <c r="D52" s="11" t="s">
        <v>153</v>
      </c>
      <c r="E52" s="47">
        <v>11000</v>
      </c>
      <c r="F52" s="11" t="s">
        <v>81</v>
      </c>
      <c r="G52" s="11" t="s">
        <v>154</v>
      </c>
      <c r="H52" s="11">
        <v>118</v>
      </c>
      <c r="I52" s="221">
        <v>225</v>
      </c>
      <c r="J52" s="163">
        <v>0.44</v>
      </c>
      <c r="K52" s="65">
        <v>23.92</v>
      </c>
      <c r="L52" s="65">
        <v>10.63</v>
      </c>
      <c r="M52" s="164">
        <v>33.8</v>
      </c>
      <c r="N52" s="165">
        <v>31.98</v>
      </c>
      <c r="O52" s="62">
        <f>IF(+'[1]Opción 00'!$H$13,M52,N52)</f>
        <v>31.98</v>
      </c>
      <c r="P52" s="91"/>
      <c r="Q52" s="235"/>
    </row>
    <row r="53" spans="1:17" ht="6.75" customHeight="1">
      <c r="A53" s="98"/>
      <c r="B53" s="46"/>
      <c r="C53" s="35"/>
      <c r="D53" s="11"/>
      <c r="E53" s="11"/>
      <c r="F53" s="11"/>
      <c r="G53" s="11"/>
      <c r="H53" s="11"/>
      <c r="I53" s="221"/>
      <c r="J53" s="163"/>
      <c r="K53" s="65"/>
      <c r="L53" s="65"/>
      <c r="M53" s="65"/>
      <c r="N53" s="66"/>
      <c r="O53" s="62"/>
      <c r="P53" s="91"/>
      <c r="Q53" s="235"/>
    </row>
    <row r="54" spans="1:17" ht="12.75">
      <c r="A54" s="98"/>
      <c r="B54" s="55"/>
      <c r="C54" s="35" t="s">
        <v>246</v>
      </c>
      <c r="D54" s="11" t="s">
        <v>58</v>
      </c>
      <c r="E54" s="47">
        <v>13000</v>
      </c>
      <c r="F54" s="11" t="s">
        <v>155</v>
      </c>
      <c r="G54" s="11" t="s">
        <v>156</v>
      </c>
      <c r="H54" s="11">
        <v>104</v>
      </c>
      <c r="I54" s="221">
        <v>112</v>
      </c>
      <c r="J54" s="163">
        <v>1.79</v>
      </c>
      <c r="K54" s="65">
        <v>34.3</v>
      </c>
      <c r="L54" s="65">
        <v>61.24</v>
      </c>
      <c r="M54" s="164">
        <v>153.2</v>
      </c>
      <c r="N54" s="165">
        <v>145.88</v>
      </c>
      <c r="O54" s="62">
        <f>IF(+'[1]Opción 00'!$H$13,M54,N54)</f>
        <v>145.88</v>
      </c>
      <c r="P54" s="91"/>
      <c r="Q54" s="235"/>
    </row>
    <row r="55" spans="1:17" ht="6.75" customHeight="1">
      <c r="A55" s="98"/>
      <c r="B55" s="46"/>
      <c r="C55" s="35"/>
      <c r="D55" s="11"/>
      <c r="E55" s="11"/>
      <c r="F55" s="11"/>
      <c r="G55" s="11"/>
      <c r="H55" s="11"/>
      <c r="I55" s="221"/>
      <c r="J55" s="163"/>
      <c r="K55" s="65"/>
      <c r="L55" s="65"/>
      <c r="M55" s="65"/>
      <c r="N55" s="66"/>
      <c r="O55" s="62"/>
      <c r="P55" s="91"/>
      <c r="Q55" s="235"/>
    </row>
    <row r="56" spans="1:17" ht="12.75">
      <c r="A56" s="98"/>
      <c r="B56" s="56"/>
      <c r="C56" s="35" t="s">
        <v>157</v>
      </c>
      <c r="D56" s="11" t="s">
        <v>190</v>
      </c>
      <c r="E56" s="47">
        <v>17000</v>
      </c>
      <c r="F56" s="11" t="s">
        <v>94</v>
      </c>
      <c r="G56" s="11" t="s">
        <v>156</v>
      </c>
      <c r="H56" s="11">
        <v>73</v>
      </c>
      <c r="I56" s="221">
        <v>210</v>
      </c>
      <c r="J56" s="163">
        <v>0.95</v>
      </c>
      <c r="K56" s="65">
        <v>25.01</v>
      </c>
      <c r="L56" s="65">
        <v>23.81</v>
      </c>
      <c r="M56" s="164">
        <v>85.12</v>
      </c>
      <c r="N56" s="165">
        <v>80.24</v>
      </c>
      <c r="O56" s="62">
        <f>IF(+'[1]Opción 00'!$H$13,M56,N56)</f>
        <v>80.24</v>
      </c>
      <c r="P56" s="91"/>
      <c r="Q56" s="235"/>
    </row>
    <row r="57" spans="1:17" ht="12.75">
      <c r="A57" s="98"/>
      <c r="B57" s="56"/>
      <c r="C57" s="35" t="s">
        <v>134</v>
      </c>
      <c r="D57" s="11" t="s">
        <v>191</v>
      </c>
      <c r="E57" s="47">
        <v>35000</v>
      </c>
      <c r="F57" s="11" t="s">
        <v>94</v>
      </c>
      <c r="G57" s="11" t="s">
        <v>156</v>
      </c>
      <c r="H57" s="11">
        <v>73</v>
      </c>
      <c r="I57" s="221">
        <v>210</v>
      </c>
      <c r="J57" s="163">
        <v>0.95</v>
      </c>
      <c r="K57" s="65">
        <v>44.63</v>
      </c>
      <c r="L57" s="65">
        <v>42.5</v>
      </c>
      <c r="M57" s="164">
        <v>103.81</v>
      </c>
      <c r="N57" s="165">
        <v>98.92</v>
      </c>
      <c r="O57" s="62">
        <f>IF(+'[1]Opción 00'!$H$13,M57,N57)</f>
        <v>98.92</v>
      </c>
      <c r="P57" s="91"/>
      <c r="Q57" s="235"/>
    </row>
    <row r="58" spans="1:17" ht="12.75">
      <c r="A58" s="98"/>
      <c r="B58" s="113"/>
      <c r="C58" s="114" t="s">
        <v>55</v>
      </c>
      <c r="D58" s="115" t="s">
        <v>192</v>
      </c>
      <c r="E58" s="116">
        <v>40000</v>
      </c>
      <c r="F58" s="115" t="s">
        <v>94</v>
      </c>
      <c r="G58" s="115" t="s">
        <v>156</v>
      </c>
      <c r="H58" s="115">
        <v>108</v>
      </c>
      <c r="I58" s="222">
        <v>210</v>
      </c>
      <c r="J58" s="163">
        <v>0.95</v>
      </c>
      <c r="K58" s="65">
        <v>52.35</v>
      </c>
      <c r="L58" s="65">
        <v>49.86</v>
      </c>
      <c r="M58" s="164">
        <v>89.9</v>
      </c>
      <c r="N58" s="165">
        <v>95</v>
      </c>
      <c r="O58" s="117">
        <f>IF(+'[1]Opción 00'!$H$13,M58,N58)</f>
        <v>95</v>
      </c>
      <c r="P58" s="91"/>
      <c r="Q58" s="235"/>
    </row>
    <row r="59" spans="1:17" ht="12.75">
      <c r="A59" s="98"/>
      <c r="B59" s="123"/>
      <c r="C59" s="124"/>
      <c r="D59" s="125"/>
      <c r="E59" s="125"/>
      <c r="F59" s="125"/>
      <c r="G59" s="125"/>
      <c r="H59" s="125"/>
      <c r="I59" s="223"/>
      <c r="J59" s="126"/>
      <c r="K59" s="126"/>
      <c r="L59" s="126"/>
      <c r="M59" s="126"/>
      <c r="N59" s="126"/>
      <c r="O59" s="127"/>
      <c r="P59" s="91"/>
      <c r="Q59" s="235"/>
    </row>
    <row r="60" spans="1:17" ht="12.75">
      <c r="A60" s="98"/>
      <c r="B60" s="128"/>
      <c r="C60" s="120"/>
      <c r="D60" s="101"/>
      <c r="E60" s="101"/>
      <c r="F60" s="101"/>
      <c r="G60" s="101"/>
      <c r="H60" s="101"/>
      <c r="I60" s="121"/>
      <c r="J60" s="122"/>
      <c r="K60" s="122"/>
      <c r="L60" s="122"/>
      <c r="M60" s="122"/>
      <c r="N60" s="122"/>
      <c r="O60" s="129"/>
      <c r="P60" s="91"/>
      <c r="Q60" s="235"/>
    </row>
    <row r="61" spans="1:17" ht="12.75">
      <c r="A61" s="98"/>
      <c r="B61" s="128"/>
      <c r="C61" s="120"/>
      <c r="D61" s="101"/>
      <c r="E61" s="101"/>
      <c r="F61" s="101"/>
      <c r="G61" s="101"/>
      <c r="H61" s="101"/>
      <c r="I61" s="121"/>
      <c r="J61" s="122"/>
      <c r="K61" s="122"/>
      <c r="L61" s="122"/>
      <c r="M61" s="122"/>
      <c r="N61" s="122"/>
      <c r="O61" s="129"/>
      <c r="P61" s="91"/>
      <c r="Q61" s="235"/>
    </row>
    <row r="62" spans="1:17" ht="12.75">
      <c r="A62" s="98"/>
      <c r="B62" s="130"/>
      <c r="C62" s="131"/>
      <c r="D62" s="132"/>
      <c r="E62" s="132"/>
      <c r="F62" s="132"/>
      <c r="G62" s="132"/>
      <c r="H62" s="132"/>
      <c r="I62" s="133"/>
      <c r="J62" s="134"/>
      <c r="K62" s="134"/>
      <c r="L62" s="134"/>
      <c r="M62" s="134"/>
      <c r="N62" s="134"/>
      <c r="O62" s="135"/>
      <c r="P62" s="91"/>
      <c r="Q62" s="235"/>
    </row>
    <row r="63" spans="1:17" ht="12.75" customHeight="1">
      <c r="A63" s="98"/>
      <c r="B63" s="118"/>
      <c r="C63" s="50"/>
      <c r="D63" s="198" t="s">
        <v>39</v>
      </c>
      <c r="E63" s="42" t="s">
        <v>65</v>
      </c>
      <c r="F63" s="200" t="s">
        <v>87</v>
      </c>
      <c r="G63" s="201"/>
      <c r="H63" s="43" t="s">
        <v>62</v>
      </c>
      <c r="I63" s="224" t="s">
        <v>90</v>
      </c>
      <c r="J63" s="225" t="s">
        <v>88</v>
      </c>
      <c r="K63" s="202" t="s">
        <v>89</v>
      </c>
      <c r="L63" s="203"/>
      <c r="M63" s="203" t="s">
        <v>90</v>
      </c>
      <c r="N63" s="204"/>
      <c r="O63" s="119" t="s">
        <v>3</v>
      </c>
      <c r="P63" s="91"/>
      <c r="Q63" s="235"/>
    </row>
    <row r="64" spans="1:17" ht="12.75">
      <c r="A64" s="98"/>
      <c r="B64" s="46"/>
      <c r="C64" s="35"/>
      <c r="D64" s="199"/>
      <c r="E64" s="42" t="s">
        <v>66</v>
      </c>
      <c r="F64" s="42"/>
      <c r="G64" s="42"/>
      <c r="H64" s="43"/>
      <c r="I64" s="216" t="s">
        <v>46</v>
      </c>
      <c r="J64" s="217" t="s">
        <v>2</v>
      </c>
      <c r="K64" s="41" t="s">
        <v>4</v>
      </c>
      <c r="L64" s="2" t="s">
        <v>5</v>
      </c>
      <c r="M64" s="44" t="s">
        <v>42</v>
      </c>
      <c r="N64" s="63" t="s">
        <v>43</v>
      </c>
      <c r="O64" s="60" t="s">
        <v>29</v>
      </c>
      <c r="P64" s="91"/>
      <c r="Q64" s="235"/>
    </row>
    <row r="65" spans="1:17" ht="12.75">
      <c r="A65" s="98"/>
      <c r="B65" s="6"/>
      <c r="C65" s="1" t="s">
        <v>26</v>
      </c>
      <c r="D65" s="11"/>
      <c r="E65" s="11"/>
      <c r="F65" s="11"/>
      <c r="G65" s="11"/>
      <c r="H65" s="11"/>
      <c r="I65" s="221"/>
      <c r="J65" s="226"/>
      <c r="K65" s="13"/>
      <c r="L65" s="13"/>
      <c r="M65" s="13"/>
      <c r="N65" s="38"/>
      <c r="O65" s="61"/>
      <c r="P65" s="91"/>
      <c r="Q65" s="235"/>
    </row>
    <row r="66" spans="1:17" ht="12.75">
      <c r="A66" s="98"/>
      <c r="B66" s="45"/>
      <c r="C66" s="35" t="s">
        <v>158</v>
      </c>
      <c r="D66" s="11" t="s">
        <v>174</v>
      </c>
      <c r="E66" s="11" t="s">
        <v>166</v>
      </c>
      <c r="F66" s="11" t="s">
        <v>182</v>
      </c>
      <c r="G66" s="11" t="s">
        <v>184</v>
      </c>
      <c r="H66" s="11" t="s">
        <v>172</v>
      </c>
      <c r="I66" s="221">
        <v>1238</v>
      </c>
      <c r="J66" s="163">
        <v>0.81</v>
      </c>
      <c r="K66" s="65">
        <v>144.3</v>
      </c>
      <c r="L66" s="65">
        <v>116.6</v>
      </c>
      <c r="M66" s="65"/>
      <c r="N66" s="66"/>
      <c r="O66" s="61"/>
      <c r="P66" s="91"/>
      <c r="Q66" s="235"/>
    </row>
    <row r="67" spans="1:17" ht="6" customHeight="1">
      <c r="A67" s="98"/>
      <c r="B67" s="6"/>
      <c r="C67" s="34"/>
      <c r="D67" s="11"/>
      <c r="E67" s="11"/>
      <c r="F67" s="11"/>
      <c r="G67" s="11"/>
      <c r="H67" s="11"/>
      <c r="I67" s="221"/>
      <c r="J67" s="163"/>
      <c r="K67" s="65"/>
      <c r="L67" s="65"/>
      <c r="M67" s="65"/>
      <c r="N67" s="66"/>
      <c r="O67" s="61"/>
      <c r="P67" s="91"/>
      <c r="Q67" s="235"/>
    </row>
    <row r="68" spans="1:17" ht="13.5" customHeight="1">
      <c r="A68" s="98"/>
      <c r="B68" s="10"/>
      <c r="C68" s="35" t="s">
        <v>162</v>
      </c>
      <c r="D68" s="11" t="s">
        <v>169</v>
      </c>
      <c r="E68" s="11" t="s">
        <v>165</v>
      </c>
      <c r="F68" s="11" t="s">
        <v>183</v>
      </c>
      <c r="G68" s="11" t="s">
        <v>164</v>
      </c>
      <c r="H68" s="11" t="s">
        <v>163</v>
      </c>
      <c r="I68" s="221">
        <v>2550</v>
      </c>
      <c r="J68" s="163">
        <v>0.39</v>
      </c>
      <c r="K68" s="65">
        <v>107.8</v>
      </c>
      <c r="L68" s="65">
        <v>42.3</v>
      </c>
      <c r="M68" s="65"/>
      <c r="N68" s="66"/>
      <c r="O68" s="61"/>
      <c r="P68" s="91"/>
      <c r="Q68" s="235"/>
    </row>
    <row r="69" spans="1:17" ht="12.75">
      <c r="A69" s="98"/>
      <c r="B69" s="10"/>
      <c r="C69" s="35" t="s">
        <v>161</v>
      </c>
      <c r="D69" s="11" t="s">
        <v>170</v>
      </c>
      <c r="E69" s="11" t="s">
        <v>165</v>
      </c>
      <c r="F69" s="11" t="s">
        <v>183</v>
      </c>
      <c r="G69" s="11" t="s">
        <v>173</v>
      </c>
      <c r="H69" s="11" t="s">
        <v>167</v>
      </c>
      <c r="I69" s="221">
        <v>2975</v>
      </c>
      <c r="J69" s="163">
        <v>0.34</v>
      </c>
      <c r="K69" s="65">
        <v>112.1</v>
      </c>
      <c r="L69" s="65">
        <v>37.7</v>
      </c>
      <c r="M69" s="65"/>
      <c r="N69" s="66"/>
      <c r="O69" s="61"/>
      <c r="P69" s="91"/>
      <c r="Q69" s="235"/>
    </row>
    <row r="70" spans="1:17" ht="12.75">
      <c r="A70" s="98"/>
      <c r="B70" s="10"/>
      <c r="C70" s="35" t="s">
        <v>56</v>
      </c>
      <c r="D70" s="11" t="s">
        <v>171</v>
      </c>
      <c r="E70" s="11" t="s">
        <v>166</v>
      </c>
      <c r="F70" s="11" t="s">
        <v>183</v>
      </c>
      <c r="G70" s="11" t="s">
        <v>168</v>
      </c>
      <c r="H70" s="11" t="s">
        <v>163</v>
      </c>
      <c r="I70" s="221">
        <v>1530</v>
      </c>
      <c r="J70" s="163">
        <v>0.65</v>
      </c>
      <c r="K70" s="65">
        <v>114.6</v>
      </c>
      <c r="L70" s="65">
        <v>74.9</v>
      </c>
      <c r="M70" s="65"/>
      <c r="N70" s="66"/>
      <c r="O70" s="61"/>
      <c r="P70" s="91"/>
      <c r="Q70" s="235"/>
    </row>
    <row r="71" spans="1:17" ht="6" customHeight="1">
      <c r="A71" s="98"/>
      <c r="B71" s="46"/>
      <c r="C71" s="35"/>
      <c r="D71" s="11"/>
      <c r="E71" s="11"/>
      <c r="F71" s="11"/>
      <c r="G71" s="11"/>
      <c r="H71" s="11"/>
      <c r="I71" s="221"/>
      <c r="J71" s="163"/>
      <c r="K71" s="65"/>
      <c r="L71" s="65"/>
      <c r="M71" s="65"/>
      <c r="N71" s="66"/>
      <c r="O71" s="61"/>
      <c r="P71" s="91"/>
      <c r="Q71" s="235"/>
    </row>
    <row r="72" spans="1:17" ht="12.75">
      <c r="A72" s="98"/>
      <c r="B72" s="55"/>
      <c r="C72" s="35" t="s">
        <v>135</v>
      </c>
      <c r="D72" s="11" t="s">
        <v>175</v>
      </c>
      <c r="E72" s="11" t="s">
        <v>247</v>
      </c>
      <c r="F72" s="11" t="s">
        <v>185</v>
      </c>
      <c r="G72" s="11" t="s">
        <v>178</v>
      </c>
      <c r="H72" s="11" t="s">
        <v>177</v>
      </c>
      <c r="I72" s="221">
        <v>206</v>
      </c>
      <c r="J72" s="163">
        <v>2.42</v>
      </c>
      <c r="K72" s="65">
        <v>91.9</v>
      </c>
      <c r="L72" s="65">
        <v>222.7</v>
      </c>
      <c r="M72" s="65"/>
      <c r="N72" s="66"/>
      <c r="O72" s="61"/>
      <c r="P72" s="91"/>
      <c r="Q72" s="235"/>
    </row>
    <row r="73" spans="1:17" ht="12.75">
      <c r="A73" s="98"/>
      <c r="B73" s="55"/>
      <c r="C73" s="35" t="s">
        <v>136</v>
      </c>
      <c r="D73" s="11" t="s">
        <v>180</v>
      </c>
      <c r="E73" s="11" t="s">
        <v>248</v>
      </c>
      <c r="F73" s="11" t="s">
        <v>186</v>
      </c>
      <c r="G73" s="11" t="s">
        <v>181</v>
      </c>
      <c r="H73" s="11" t="s">
        <v>179</v>
      </c>
      <c r="I73" s="221">
        <v>58</v>
      </c>
      <c r="J73" s="163">
        <v>6.93</v>
      </c>
      <c r="K73" s="65">
        <v>91.6</v>
      </c>
      <c r="L73" s="65">
        <v>634.2</v>
      </c>
      <c r="M73" s="65"/>
      <c r="N73" s="66"/>
      <c r="O73" s="61"/>
      <c r="P73" s="91"/>
      <c r="Q73" s="235"/>
    </row>
    <row r="74" spans="1:17" ht="6" customHeight="1">
      <c r="A74" s="98"/>
      <c r="B74" s="46"/>
      <c r="C74" s="35"/>
      <c r="D74" s="11"/>
      <c r="E74" s="11"/>
      <c r="F74" s="11"/>
      <c r="G74" s="11"/>
      <c r="H74" s="11"/>
      <c r="I74" s="221"/>
      <c r="J74" s="163"/>
      <c r="K74" s="65"/>
      <c r="L74" s="65"/>
      <c r="M74" s="65"/>
      <c r="N74" s="66"/>
      <c r="O74" s="61"/>
      <c r="P74" s="91"/>
      <c r="Q74" s="235"/>
    </row>
    <row r="75" spans="1:17" ht="12.75">
      <c r="A75" s="98"/>
      <c r="B75" s="56"/>
      <c r="C75" s="35" t="s">
        <v>57</v>
      </c>
      <c r="D75" s="11" t="s">
        <v>187</v>
      </c>
      <c r="E75" s="11" t="s">
        <v>176</v>
      </c>
      <c r="F75" s="11" t="s">
        <v>183</v>
      </c>
      <c r="G75" s="11" t="s">
        <v>188</v>
      </c>
      <c r="H75" s="11" t="s">
        <v>189</v>
      </c>
      <c r="I75" s="221">
        <v>923</v>
      </c>
      <c r="J75" s="163">
        <v>1.08</v>
      </c>
      <c r="K75" s="65">
        <v>225.8</v>
      </c>
      <c r="L75" s="65">
        <v>144.6</v>
      </c>
      <c r="M75" s="65"/>
      <c r="N75" s="66"/>
      <c r="O75" s="61"/>
      <c r="P75" s="91"/>
      <c r="Q75" s="235"/>
    </row>
    <row r="76" spans="1:17" ht="12.75">
      <c r="A76" s="98"/>
      <c r="B76" s="56"/>
      <c r="C76" s="35" t="s">
        <v>54</v>
      </c>
      <c r="D76" s="11" t="s">
        <v>197</v>
      </c>
      <c r="E76" s="47">
        <v>52000</v>
      </c>
      <c r="F76" s="11" t="s">
        <v>186</v>
      </c>
      <c r="G76" s="219" t="s">
        <v>146</v>
      </c>
      <c r="H76" s="11">
        <v>145</v>
      </c>
      <c r="I76" s="221">
        <v>420</v>
      </c>
      <c r="J76" s="163">
        <v>0.95</v>
      </c>
      <c r="K76" s="164">
        <v>117.34</v>
      </c>
      <c r="L76" s="164">
        <v>112.46</v>
      </c>
      <c r="M76" s="65"/>
      <c r="N76" s="66"/>
      <c r="O76" s="61"/>
      <c r="P76" s="91"/>
      <c r="Q76" s="235"/>
    </row>
    <row r="77" spans="1:17" ht="13.5" thickBot="1">
      <c r="A77" s="98"/>
      <c r="B77" s="56"/>
      <c r="C77" s="35" t="s">
        <v>55</v>
      </c>
      <c r="D77" s="11" t="s">
        <v>198</v>
      </c>
      <c r="E77" s="47">
        <v>55000</v>
      </c>
      <c r="F77" s="11" t="s">
        <v>186</v>
      </c>
      <c r="G77" s="219" t="s">
        <v>146</v>
      </c>
      <c r="H77" s="11">
        <v>145</v>
      </c>
      <c r="I77" s="221">
        <v>420</v>
      </c>
      <c r="J77" s="227">
        <v>0.95</v>
      </c>
      <c r="K77" s="167">
        <v>113.36</v>
      </c>
      <c r="L77" s="167">
        <v>108.48</v>
      </c>
      <c r="M77" s="67"/>
      <c r="N77" s="68"/>
      <c r="O77" s="61"/>
      <c r="P77" s="91"/>
      <c r="Q77" s="235"/>
    </row>
    <row r="78" spans="1:17" ht="12.75">
      <c r="A78" s="99"/>
      <c r="B78" s="109"/>
      <c r="C78" s="109"/>
      <c r="D78" s="109"/>
      <c r="E78" s="109"/>
      <c r="F78" s="109"/>
      <c r="G78" s="109"/>
      <c r="H78" s="109"/>
      <c r="I78" s="109"/>
      <c r="J78" s="109"/>
      <c r="K78" s="109"/>
      <c r="L78" s="109"/>
      <c r="M78" s="109"/>
      <c r="N78" s="109"/>
      <c r="O78" s="109"/>
      <c r="P78" s="97"/>
      <c r="Q78" s="235"/>
    </row>
    <row r="79" spans="1:3" ht="12.75">
      <c r="A79" s="14"/>
      <c r="C79" s="71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14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14"/>
    </row>
  </sheetData>
  <sheetProtection/>
  <mergeCells count="10">
    <mergeCell ref="B10:B11"/>
    <mergeCell ref="C10:C11"/>
    <mergeCell ref="D10:D11"/>
    <mergeCell ref="F10:G10"/>
    <mergeCell ref="K10:L10"/>
    <mergeCell ref="M10:N10"/>
    <mergeCell ref="D63:D64"/>
    <mergeCell ref="F63:G63"/>
    <mergeCell ref="K63:L63"/>
    <mergeCell ref="M63:N63"/>
  </mergeCells>
  <printOptions horizontalCentered="1"/>
  <pageMargins left="0.1968503937007874" right="0.1968503937007874" top="0.7874015748031497" bottom="0.3937007874015748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I51"/>
  <sheetViews>
    <sheetView zoomScalePageLayoutView="0" workbookViewId="0" topLeftCell="A28">
      <selection activeCell="J10" sqref="J10"/>
    </sheetView>
  </sheetViews>
  <sheetFormatPr defaultColWidth="11.421875" defaultRowHeight="12.75"/>
  <cols>
    <col min="1" max="1" width="3.28125" style="0" customWidth="1"/>
  </cols>
  <sheetData>
    <row r="7" spans="1:9" ht="12.75">
      <c r="A7" s="84"/>
      <c r="B7" s="86"/>
      <c r="C7" s="86"/>
      <c r="D7" s="86"/>
      <c r="E7" s="86"/>
      <c r="F7" s="86"/>
      <c r="G7" s="86"/>
      <c r="H7" s="86"/>
      <c r="I7" s="87"/>
    </row>
    <row r="8" spans="1:9" ht="12.75">
      <c r="A8" s="88"/>
      <c r="B8" s="89"/>
      <c r="C8" s="89"/>
      <c r="D8" s="89"/>
      <c r="E8" s="89"/>
      <c r="F8" s="89"/>
      <c r="G8" s="89"/>
      <c r="H8" s="89"/>
      <c r="I8" s="91"/>
    </row>
    <row r="9" spans="1:9" ht="12.75">
      <c r="A9" s="88"/>
      <c r="B9" s="89"/>
      <c r="C9" s="89"/>
      <c r="D9" s="89"/>
      <c r="E9" s="89"/>
      <c r="F9" s="89"/>
      <c r="G9" s="89"/>
      <c r="H9" s="89"/>
      <c r="I9" s="91"/>
    </row>
    <row r="10" spans="1:9" ht="12.75">
      <c r="A10" s="88"/>
      <c r="B10" s="89"/>
      <c r="C10" s="89"/>
      <c r="D10" s="89"/>
      <c r="E10" s="89"/>
      <c r="F10" s="89"/>
      <c r="G10" s="89"/>
      <c r="H10" s="89"/>
      <c r="I10" s="91"/>
    </row>
    <row r="11" spans="1:9" ht="12.75">
      <c r="A11" s="88"/>
      <c r="B11" s="89"/>
      <c r="C11" s="89"/>
      <c r="D11" s="89"/>
      <c r="E11" s="89"/>
      <c r="F11" s="89"/>
      <c r="G11" s="89"/>
      <c r="H11" s="89"/>
      <c r="I11" s="91"/>
    </row>
    <row r="12" spans="1:9" ht="12.75">
      <c r="A12" s="88"/>
      <c r="B12" s="89"/>
      <c r="C12" s="89"/>
      <c r="D12" s="89"/>
      <c r="E12" s="89"/>
      <c r="F12" s="89"/>
      <c r="G12" s="89"/>
      <c r="H12" s="89"/>
      <c r="I12" s="91"/>
    </row>
    <row r="13" spans="1:9" ht="12.75">
      <c r="A13" s="88"/>
      <c r="B13" s="89"/>
      <c r="C13" s="89"/>
      <c r="D13" s="89"/>
      <c r="E13" s="89"/>
      <c r="F13" s="89"/>
      <c r="G13" s="89"/>
      <c r="H13" s="89"/>
      <c r="I13" s="91"/>
    </row>
    <row r="14" spans="1:9" ht="12.75">
      <c r="A14" s="88"/>
      <c r="B14" s="89"/>
      <c r="C14" s="89"/>
      <c r="D14" s="89"/>
      <c r="E14" s="89"/>
      <c r="F14" s="89"/>
      <c r="G14" s="89"/>
      <c r="H14" s="89"/>
      <c r="I14" s="91"/>
    </row>
    <row r="15" spans="1:9" ht="12.75">
      <c r="A15" s="88"/>
      <c r="B15" s="89"/>
      <c r="C15" s="89"/>
      <c r="D15" s="89"/>
      <c r="E15" s="89"/>
      <c r="F15" s="89"/>
      <c r="G15" s="89"/>
      <c r="H15" s="89"/>
      <c r="I15" s="91"/>
    </row>
    <row r="16" spans="1:9" ht="12.75">
      <c r="A16" s="88"/>
      <c r="B16" s="89"/>
      <c r="C16" s="89"/>
      <c r="D16" s="89"/>
      <c r="E16" s="89"/>
      <c r="F16" s="89"/>
      <c r="G16" s="89"/>
      <c r="H16" s="89"/>
      <c r="I16" s="91"/>
    </row>
    <row r="17" spans="1:9" ht="12.75">
      <c r="A17" s="88"/>
      <c r="B17" s="89"/>
      <c r="C17" s="89"/>
      <c r="D17" s="89"/>
      <c r="E17" s="89"/>
      <c r="F17" s="89"/>
      <c r="G17" s="89"/>
      <c r="H17" s="89"/>
      <c r="I17" s="91"/>
    </row>
    <row r="18" spans="1:9" ht="12.75">
      <c r="A18" s="88"/>
      <c r="B18" s="89"/>
      <c r="C18" s="89"/>
      <c r="D18" s="89"/>
      <c r="E18" s="89"/>
      <c r="F18" s="89"/>
      <c r="G18" s="89"/>
      <c r="H18" s="89"/>
      <c r="I18" s="91"/>
    </row>
    <row r="19" spans="1:9" ht="12.75">
      <c r="A19" s="88"/>
      <c r="B19" s="89"/>
      <c r="C19" s="89"/>
      <c r="D19" s="89"/>
      <c r="E19" s="89"/>
      <c r="F19" s="89"/>
      <c r="G19" s="89"/>
      <c r="H19" s="89"/>
      <c r="I19" s="91"/>
    </row>
    <row r="20" spans="1:9" ht="12.75">
      <c r="A20" s="88"/>
      <c r="B20" s="89"/>
      <c r="C20" s="89"/>
      <c r="D20" s="89"/>
      <c r="E20" s="89"/>
      <c r="F20" s="89"/>
      <c r="G20" s="89"/>
      <c r="H20" s="89"/>
      <c r="I20" s="91"/>
    </row>
    <row r="21" spans="1:9" ht="12.75">
      <c r="A21" s="88"/>
      <c r="B21" s="89"/>
      <c r="C21" s="89"/>
      <c r="D21" s="89"/>
      <c r="E21" s="89"/>
      <c r="F21" s="89"/>
      <c r="G21" s="89"/>
      <c r="H21" s="89"/>
      <c r="I21" s="91"/>
    </row>
    <row r="22" spans="1:9" ht="12.75">
      <c r="A22" s="88"/>
      <c r="B22" s="89"/>
      <c r="C22" s="89"/>
      <c r="D22" s="89"/>
      <c r="E22" s="89"/>
      <c r="F22" s="89"/>
      <c r="G22" s="89"/>
      <c r="H22" s="89"/>
      <c r="I22" s="91"/>
    </row>
    <row r="23" spans="1:9" ht="12.75">
      <c r="A23" s="88"/>
      <c r="B23" s="89"/>
      <c r="C23" s="89"/>
      <c r="D23" s="89"/>
      <c r="E23" s="89"/>
      <c r="F23" s="89"/>
      <c r="G23" s="89"/>
      <c r="H23" s="89"/>
      <c r="I23" s="91"/>
    </row>
    <row r="24" spans="1:9" ht="12.75">
      <c r="A24" s="88"/>
      <c r="B24" s="89"/>
      <c r="C24" s="89"/>
      <c r="D24" s="89"/>
      <c r="E24" s="89"/>
      <c r="F24" s="89"/>
      <c r="G24" s="89"/>
      <c r="H24" s="89"/>
      <c r="I24" s="91"/>
    </row>
    <row r="25" spans="1:9" ht="12.75">
      <c r="A25" s="88"/>
      <c r="B25" s="89"/>
      <c r="C25" s="89"/>
      <c r="D25" s="89"/>
      <c r="E25" s="89"/>
      <c r="F25" s="89"/>
      <c r="G25" s="89"/>
      <c r="H25" s="89"/>
      <c r="I25" s="91"/>
    </row>
    <row r="26" spans="1:9" ht="12.75">
      <c r="A26" s="88"/>
      <c r="B26" s="89"/>
      <c r="C26" s="89"/>
      <c r="D26" s="89"/>
      <c r="E26" s="89"/>
      <c r="F26" s="89"/>
      <c r="G26" s="89"/>
      <c r="H26" s="89"/>
      <c r="I26" s="91"/>
    </row>
    <row r="27" spans="1:9" ht="12.75">
      <c r="A27" s="88"/>
      <c r="B27" s="89"/>
      <c r="C27" s="89"/>
      <c r="D27" s="89"/>
      <c r="E27" s="89"/>
      <c r="F27" s="89"/>
      <c r="G27" s="89"/>
      <c r="H27" s="89"/>
      <c r="I27" s="91"/>
    </row>
    <row r="28" spans="1:9" ht="12.75">
      <c r="A28" s="88"/>
      <c r="B28" s="89"/>
      <c r="C28" s="89"/>
      <c r="D28" s="89"/>
      <c r="E28" s="89"/>
      <c r="F28" s="89"/>
      <c r="G28" s="89"/>
      <c r="H28" s="89"/>
      <c r="I28" s="91"/>
    </row>
    <row r="29" spans="1:9" ht="12.75">
      <c r="A29" s="88"/>
      <c r="B29" s="89"/>
      <c r="C29" s="89"/>
      <c r="D29" s="89"/>
      <c r="E29" s="89"/>
      <c r="F29" s="89"/>
      <c r="G29" s="89"/>
      <c r="H29" s="89"/>
      <c r="I29" s="91"/>
    </row>
    <row r="30" spans="1:9" ht="12.75">
      <c r="A30" s="88"/>
      <c r="B30" s="89"/>
      <c r="C30" s="89"/>
      <c r="D30" s="89"/>
      <c r="E30" s="89"/>
      <c r="F30" s="89"/>
      <c r="G30" s="89"/>
      <c r="H30" s="89"/>
      <c r="I30" s="91"/>
    </row>
    <row r="31" spans="1:9" ht="12.75">
      <c r="A31" s="88"/>
      <c r="B31" s="89"/>
      <c r="C31" s="89"/>
      <c r="D31" s="89"/>
      <c r="E31" s="89"/>
      <c r="F31" s="89"/>
      <c r="G31" s="89"/>
      <c r="H31" s="89"/>
      <c r="I31" s="91"/>
    </row>
    <row r="32" spans="1:9" ht="12.75">
      <c r="A32" s="88"/>
      <c r="B32" s="89"/>
      <c r="C32" s="89"/>
      <c r="D32" s="89"/>
      <c r="E32" s="89"/>
      <c r="F32" s="89"/>
      <c r="G32" s="89"/>
      <c r="H32" s="89"/>
      <c r="I32" s="91"/>
    </row>
    <row r="33" spans="1:9" ht="12.75">
      <c r="A33" s="88"/>
      <c r="B33" s="89"/>
      <c r="C33" s="89"/>
      <c r="D33" s="89"/>
      <c r="E33" s="89"/>
      <c r="F33" s="89"/>
      <c r="G33" s="89"/>
      <c r="H33" s="89"/>
      <c r="I33" s="91"/>
    </row>
    <row r="34" spans="1:9" ht="12.75">
      <c r="A34" s="88"/>
      <c r="B34" s="89"/>
      <c r="C34" s="89"/>
      <c r="D34" s="89"/>
      <c r="E34" s="89"/>
      <c r="F34" s="89"/>
      <c r="G34" s="89"/>
      <c r="H34" s="89"/>
      <c r="I34" s="91"/>
    </row>
    <row r="35" spans="1:9" ht="12.75">
      <c r="A35" s="88"/>
      <c r="B35" s="89"/>
      <c r="C35" s="89"/>
      <c r="D35" s="89"/>
      <c r="E35" s="89"/>
      <c r="F35" s="89"/>
      <c r="G35" s="89"/>
      <c r="H35" s="89"/>
      <c r="I35" s="91"/>
    </row>
    <row r="36" spans="1:9" ht="12.75">
      <c r="A36" s="88"/>
      <c r="B36" s="89"/>
      <c r="C36" s="89"/>
      <c r="D36" s="89"/>
      <c r="E36" s="89"/>
      <c r="F36" s="89"/>
      <c r="G36" s="89"/>
      <c r="H36" s="89"/>
      <c r="I36" s="91"/>
    </row>
    <row r="37" spans="1:9" ht="12.75">
      <c r="A37" s="88"/>
      <c r="B37" s="89"/>
      <c r="C37" s="89"/>
      <c r="D37" s="89"/>
      <c r="E37" s="89"/>
      <c r="F37" s="89"/>
      <c r="G37" s="89"/>
      <c r="H37" s="89"/>
      <c r="I37" s="91"/>
    </row>
    <row r="38" spans="1:9" ht="12.75">
      <c r="A38" s="88"/>
      <c r="B38" s="89"/>
      <c r="C38" s="89"/>
      <c r="D38" s="89"/>
      <c r="E38" s="89"/>
      <c r="F38" s="89"/>
      <c r="G38" s="89"/>
      <c r="H38" s="89"/>
      <c r="I38" s="91"/>
    </row>
    <row r="39" spans="1:9" ht="12.75">
      <c r="A39" s="88"/>
      <c r="B39" s="89"/>
      <c r="C39" s="89"/>
      <c r="D39" s="89"/>
      <c r="E39" s="89"/>
      <c r="F39" s="89"/>
      <c r="G39" s="89"/>
      <c r="H39" s="89"/>
      <c r="I39" s="91"/>
    </row>
    <row r="40" spans="1:9" ht="12.75">
      <c r="A40" s="88"/>
      <c r="B40" s="89"/>
      <c r="C40" s="89"/>
      <c r="D40" s="89"/>
      <c r="E40" s="89"/>
      <c r="F40" s="89"/>
      <c r="G40" s="89"/>
      <c r="H40" s="89"/>
      <c r="I40" s="91"/>
    </row>
    <row r="41" spans="1:9" ht="12.75">
      <c r="A41" s="88"/>
      <c r="B41" s="89"/>
      <c r="C41" s="89"/>
      <c r="D41" s="89"/>
      <c r="E41" s="89"/>
      <c r="F41" s="89"/>
      <c r="G41" s="89"/>
      <c r="H41" s="89"/>
      <c r="I41" s="91"/>
    </row>
    <row r="42" spans="1:9" ht="12.75">
      <c r="A42" s="88"/>
      <c r="B42" s="89"/>
      <c r="C42" s="89"/>
      <c r="D42" s="89"/>
      <c r="E42" s="89"/>
      <c r="F42" s="89"/>
      <c r="G42" s="89"/>
      <c r="H42" s="89"/>
      <c r="I42" s="91"/>
    </row>
    <row r="43" spans="1:9" ht="12.75">
      <c r="A43" s="88"/>
      <c r="B43" s="89"/>
      <c r="C43" s="89"/>
      <c r="D43" s="89"/>
      <c r="E43" s="89"/>
      <c r="F43" s="89"/>
      <c r="G43" s="89"/>
      <c r="H43" s="89"/>
      <c r="I43" s="91"/>
    </row>
    <row r="44" spans="1:9" ht="12.75">
      <c r="A44" s="88"/>
      <c r="B44" s="89"/>
      <c r="C44" s="89"/>
      <c r="D44" s="89"/>
      <c r="E44" s="89"/>
      <c r="F44" s="89"/>
      <c r="G44" s="89"/>
      <c r="H44" s="89"/>
      <c r="I44" s="91"/>
    </row>
    <row r="45" spans="1:9" ht="12.75">
      <c r="A45" s="88"/>
      <c r="B45" s="89"/>
      <c r="C45" s="89"/>
      <c r="D45" s="89"/>
      <c r="E45" s="89"/>
      <c r="F45" s="89"/>
      <c r="G45" s="89"/>
      <c r="H45" s="89"/>
      <c r="I45" s="91"/>
    </row>
    <row r="46" spans="1:9" ht="12.75">
      <c r="A46" s="88"/>
      <c r="B46" s="89"/>
      <c r="C46" s="89"/>
      <c r="D46" s="89"/>
      <c r="E46" s="89"/>
      <c r="F46" s="89"/>
      <c r="G46" s="89"/>
      <c r="H46" s="89"/>
      <c r="I46" s="91"/>
    </row>
    <row r="47" spans="1:9" ht="12.75">
      <c r="A47" s="88"/>
      <c r="B47" s="89"/>
      <c r="C47" s="89"/>
      <c r="D47" s="89"/>
      <c r="E47" s="89"/>
      <c r="F47" s="89"/>
      <c r="G47" s="89"/>
      <c r="H47" s="89"/>
      <c r="I47" s="91"/>
    </row>
    <row r="48" spans="1:9" ht="12.75">
      <c r="A48" s="88"/>
      <c r="B48" s="89"/>
      <c r="C48" s="89"/>
      <c r="D48" s="89"/>
      <c r="E48" s="89"/>
      <c r="F48" s="89"/>
      <c r="G48" s="89"/>
      <c r="H48" s="89"/>
      <c r="I48" s="91"/>
    </row>
    <row r="49" spans="1:9" ht="12.75">
      <c r="A49" s="88"/>
      <c r="B49" s="89"/>
      <c r="C49" s="89"/>
      <c r="D49" s="89"/>
      <c r="E49" s="89"/>
      <c r="F49" s="89"/>
      <c r="G49" s="89"/>
      <c r="H49" s="89"/>
      <c r="I49" s="91"/>
    </row>
    <row r="50" spans="1:9" ht="12.75">
      <c r="A50" s="88"/>
      <c r="B50" s="89"/>
      <c r="C50" s="89"/>
      <c r="D50" s="89"/>
      <c r="E50" s="89"/>
      <c r="F50" s="89"/>
      <c r="G50" s="89"/>
      <c r="H50" s="89"/>
      <c r="I50" s="91"/>
    </row>
    <row r="51" spans="1:9" ht="12.75">
      <c r="A51" s="168"/>
      <c r="B51" s="109"/>
      <c r="C51" s="109"/>
      <c r="D51" s="109"/>
      <c r="E51" s="109"/>
      <c r="F51" s="109"/>
      <c r="G51" s="109"/>
      <c r="H51" s="109"/>
      <c r="I51" s="97"/>
    </row>
  </sheetData>
  <sheetProtection/>
  <printOptions/>
  <pageMargins left="0.75" right="0.75" top="1" bottom="1" header="0" footer="0"/>
  <pageSetup orientation="portrait" paperSize="9"/>
  <drawing r:id="rId3"/>
  <legacyDrawing r:id="rId2"/>
  <oleObjects>
    <oleObject progId="Word.Document.8" shapeId="44748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Márquez</dc:creator>
  <cp:keywords/>
  <dc:description/>
  <cp:lastModifiedBy>LM</cp:lastModifiedBy>
  <cp:lastPrinted>2008-08-31T11:40:40Z</cp:lastPrinted>
  <dcterms:created xsi:type="dcterms:W3CDTF">2008-07-24T08:21:06Z</dcterms:created>
  <dcterms:modified xsi:type="dcterms:W3CDTF">2014-06-27T16:14:10Z</dcterms:modified>
  <cp:category/>
  <cp:version/>
  <cp:contentType/>
  <cp:contentStatus/>
</cp:coreProperties>
</file>