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52" tabRatio="851" activeTab="0"/>
  </bookViews>
  <sheets>
    <sheet name="Cos. forraje" sheetId="1" r:id="rId1"/>
    <sheet name="Metodología" sheetId="2" r:id="rId2"/>
  </sheets>
  <definedNames>
    <definedName name="_xlnm.Print_Area" localSheetId="0">'Cos. forraje'!$A$1:$K$59</definedName>
    <definedName name="_xlnm.Print_Area" localSheetId="1">'Metodología'!$A$1:$A$32</definedName>
  </definedNames>
  <calcPr fullCalcOnLoad="1"/>
</workbook>
</file>

<file path=xl/sharedStrings.xml><?xml version="1.0" encoding="utf-8"?>
<sst xmlns="http://schemas.openxmlformats.org/spreadsheetml/2006/main" count="133" uniqueCount="98">
  <si>
    <t>OPERACIÓN:</t>
  </si>
  <si>
    <t xml:space="preserve">APERO: </t>
  </si>
  <si>
    <t>t/ha</t>
  </si>
  <si>
    <t>Eficiencia de trabajo</t>
  </si>
  <si>
    <t>Anchura de trabajo</t>
  </si>
  <si>
    <t>m</t>
  </si>
  <si>
    <t>Baja</t>
  </si>
  <si>
    <t>Velocidad de trabajo</t>
  </si>
  <si>
    <t>km/h</t>
  </si>
  <si>
    <t>Media</t>
  </si>
  <si>
    <t>Alta</t>
  </si>
  <si>
    <t>kW</t>
  </si>
  <si>
    <t>CV</t>
  </si>
  <si>
    <t>Nivel de carga de trabajo (%)</t>
  </si>
  <si>
    <t>t/h</t>
  </si>
  <si>
    <t>Medio</t>
  </si>
  <si>
    <t>Capacidad trabajo teórica</t>
  </si>
  <si>
    <t>h/ha</t>
  </si>
  <si>
    <t>Alto</t>
  </si>
  <si>
    <t>Eficiencia</t>
  </si>
  <si>
    <t>Capacidad trabajo real</t>
  </si>
  <si>
    <t>Consumo combustible</t>
  </si>
  <si>
    <t>ha/h</t>
  </si>
  <si>
    <t>Carga</t>
  </si>
  <si>
    <t>Factor (L/h-kW)</t>
  </si>
  <si>
    <t>COSTES DE UTILIZACIÓN</t>
  </si>
  <si>
    <t xml:space="preserve">Nivel de carga </t>
  </si>
  <si>
    <t>%</t>
  </si>
  <si>
    <t>Consumo de combustible</t>
  </si>
  <si>
    <t>L/h</t>
  </si>
  <si>
    <t>h/año</t>
  </si>
  <si>
    <t>L/ha</t>
  </si>
  <si>
    <t>Consumo de aceite</t>
  </si>
  <si>
    <t>€/h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</si>
  <si>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</si>
  <si>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</si>
  <si>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</si>
  <si>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</si>
  <si>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</si>
  <si>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</si>
  <si>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</si>
  <si>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</si>
  <si>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</si>
  <si>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</si>
  <si>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</si>
  <si>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</si>
  <si>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</si>
  <si>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</si>
  <si>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</si>
  <si>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</si>
  <si>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</si>
  <si>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CULTIVO:</t>
  </si>
  <si>
    <t>Anchura cabezal (m)</t>
  </si>
  <si>
    <t>Utilización máquina (h/año)</t>
  </si>
  <si>
    <t>Coste total s/combustible</t>
  </si>
  <si>
    <t>COSTE TOTAL</t>
  </si>
  <si>
    <t>Los datos de partida son:</t>
  </si>
  <si>
    <t>Las hipótesis establecidas para el cálculo de los costes son las siguientes:</t>
  </si>
  <si>
    <t>Potencia motor (kW)</t>
  </si>
  <si>
    <t xml:space="preserve">Potencia Motor </t>
  </si>
  <si>
    <t>-          Horas de trabajo anuales: Se han estimado dos rangos diferentes de utilización  de la máquina al año, baja (300 h/año) y alta (1.000 h/año)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</si>
  <si>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</si>
  <si>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</si>
  <si>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</si>
  <si>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€/kW</t>
  </si>
  <si>
    <t>Velocidad max. teórica</t>
  </si>
  <si>
    <t>-          Velocidad de trabajo: se puede ajustar en intervalos de 0,25 km/h utilizando el cursor. Debe ser inferior a la teórica calculada</t>
  </si>
  <si>
    <t>-          Precio de adquisición: Estimado en 800 €/kW potencia motor</t>
  </si>
  <si>
    <t>-          Coste de combustible: 1,00 €/L</t>
  </si>
  <si>
    <t>Recolección y picado corto del forraje</t>
  </si>
  <si>
    <t>Cosechadora de forraje autopropulsada</t>
  </si>
  <si>
    <t>Cultivo</t>
  </si>
  <si>
    <t>Maiz forrajero, hierba para ensilar</t>
  </si>
  <si>
    <t>Maiz</t>
  </si>
  <si>
    <t>Capacidad de picado</t>
  </si>
  <si>
    <t>Capacidad de picado (t/h)</t>
  </si>
  <si>
    <t>Producción forraje</t>
  </si>
  <si>
    <t>8-18 t/ha</t>
  </si>
  <si>
    <t>35-55 t/ha</t>
  </si>
  <si>
    <t>Capacidad teórica</t>
  </si>
  <si>
    <t>grueso                           fino</t>
  </si>
  <si>
    <t>kWh/t</t>
  </si>
  <si>
    <t>Alfalfa-prado</t>
  </si>
  <si>
    <t>-          Nivel de carga de la máquina: Medio, alto o muy alto (se recomienda poner un nivel alto para esta operación)</t>
  </si>
  <si>
    <t xml:space="preserve"> Potencia picado (0,95-1,80 kWh/t)</t>
  </si>
  <si>
    <t>Muy alto</t>
  </si>
  <si>
    <t>Utilzación anual</t>
  </si>
  <si>
    <t>ha/año</t>
  </si>
  <si>
    <t>Cosechadora de forraje (siega-picado-carga)</t>
  </si>
  <si>
    <t>-          Anchura del cabezal: Alta (4 m), media (3 m) y baja (2 m)</t>
  </si>
  <si>
    <t>-          Velocidad máxima teórica calculada en función de la producción y de la capacidad de picado de la máquina</t>
  </si>
  <si>
    <t>-          Eficiencia de la operación: Baja, media o alta (se recomienda escoger alta)</t>
  </si>
  <si>
    <t xml:space="preserve">-          Amortización por desgaste: 4 000 h </t>
  </si>
  <si>
    <t>-          Mantenimiento y reparaciones: 33 €/ha</t>
  </si>
  <si>
    <t>-          Producción de maíz: 35-55 t/ha; producción de hierba: 8-18 t/ha</t>
  </si>
  <si>
    <t xml:space="preserve">-         Capacidad de picado disponible (t/h) por la máquina (tres opciones para cada tipo de forraje) </t>
  </si>
  <si>
    <t>Potencia motor: 240 kW en máquina grande y 190 kW pequeña. Para comprobar si la potencia del motor es suficente, en función de grado de picado, se puede utilizar el cursor correspondiente a la potencia de picado que varia entre 0,95 kWh/t con foraje al 75% de humedad y  75 mm de longitud de picado, y 1,8 kWh/t para forraje co 40-60% de humedad y 25 mm de longitud de picado.</t>
  </si>
  <si>
    <t>-          Interés: 5 %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</si>
</sst>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0.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22"/>
      <name val="Arial"/>
      <family val="2"/>
    </font>
    <font>
      <sz val="11"/>
      <color indexed="42"/>
      <name val="Arial"/>
      <family val="2"/>
    </font>
    <font>
      <sz val="11"/>
      <color indexed="10"/>
      <name val="Arial"/>
      <family val="2"/>
    </font>
    <font>
      <b/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0" fontId="0" fillId="34" borderId="0" xfId="0" applyFill="1" applyAlignment="1">
      <alignment horizontal="justify" wrapText="1"/>
    </xf>
    <xf numFmtId="0" fontId="0" fillId="33" borderId="0" xfId="0" applyNumberFormat="1" applyFill="1" applyAlignment="1">
      <alignment/>
    </xf>
    <xf numFmtId="0" fontId="4" fillId="34" borderId="0" xfId="0" applyNumberFormat="1" applyFont="1" applyFill="1" applyAlignment="1">
      <alignment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1" fontId="6" fillId="33" borderId="15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33" borderId="13" xfId="0" applyFont="1" applyFill="1" applyBorder="1" applyAlignment="1">
      <alignment horizontal="left"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/>
    </xf>
    <xf numFmtId="2" fontId="14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 wrapText="1"/>
    </xf>
    <xf numFmtId="0" fontId="9" fillId="33" borderId="13" xfId="0" applyFont="1" applyFill="1" applyBorder="1" applyAlignment="1">
      <alignment horizontal="left"/>
    </xf>
    <xf numFmtId="2" fontId="9" fillId="33" borderId="0" xfId="0" applyNumberFormat="1" applyFont="1" applyFill="1" applyBorder="1" applyAlignment="1" applyProtection="1">
      <alignment horizontal="center"/>
      <protection hidden="1"/>
    </xf>
    <xf numFmtId="0" fontId="14" fillId="33" borderId="15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1" fontId="14" fillId="33" borderId="0" xfId="0" applyNumberFormat="1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>
      <alignment/>
    </xf>
    <xf numFmtId="0" fontId="14" fillId="33" borderId="16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0" fontId="15" fillId="33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2" fontId="12" fillId="33" borderId="19" xfId="0" applyNumberFormat="1" applyFont="1" applyFill="1" applyBorder="1" applyAlignment="1" applyProtection="1">
      <alignment horizontal="center"/>
      <protection hidden="1"/>
    </xf>
    <xf numFmtId="0" fontId="15" fillId="33" borderId="2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2" fontId="12" fillId="34" borderId="0" xfId="0" applyNumberFormat="1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>
      <alignment horizontal="center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14" fillId="33" borderId="22" xfId="0" applyNumberFormat="1" applyFont="1" applyFill="1" applyBorder="1" applyAlignment="1" applyProtection="1">
      <alignment horizontal="center"/>
      <protection hidden="1" locked="0"/>
    </xf>
    <xf numFmtId="0" fontId="7" fillId="33" borderId="23" xfId="0" applyFont="1" applyFill="1" applyBorder="1" applyAlignment="1">
      <alignment horizontal="center"/>
    </xf>
    <xf numFmtId="164" fontId="12" fillId="33" borderId="0" xfId="0" applyNumberFormat="1" applyFont="1" applyFill="1" applyBorder="1" applyAlignment="1" applyProtection="1">
      <alignment horizontal="center"/>
      <protection hidden="1"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15" fillId="33" borderId="18" xfId="0" applyFont="1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164" fontId="12" fillId="33" borderId="19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65" fontId="6" fillId="36" borderId="15" xfId="0" applyNumberFormat="1" applyFont="1" applyFill="1" applyBorder="1" applyAlignment="1" applyProtection="1">
      <alignment horizontal="center"/>
      <protection/>
    </xf>
    <xf numFmtId="2" fontId="12" fillId="0" borderId="0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65" fontId="6" fillId="37" borderId="15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 applyProtection="1">
      <alignment horizontal="center"/>
      <protection hidden="1" locked="0"/>
    </xf>
    <xf numFmtId="1" fontId="14" fillId="33" borderId="0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14" fillId="33" borderId="0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/>
    </xf>
    <xf numFmtId="3" fontId="14" fillId="33" borderId="15" xfId="0" applyNumberFormat="1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/>
      <protection hidden="1" locked="0"/>
    </xf>
    <xf numFmtId="3" fontId="6" fillId="34" borderId="0" xfId="0" applyNumberFormat="1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3" fontId="7" fillId="33" borderId="15" xfId="0" applyNumberFormat="1" applyFont="1" applyFill="1" applyBorder="1" applyAlignment="1" applyProtection="1">
      <alignment horizontal="center"/>
      <protection hidden="1"/>
    </xf>
    <xf numFmtId="164" fontId="14" fillId="33" borderId="22" xfId="0" applyNumberFormat="1" applyFont="1" applyFill="1" applyBorder="1" applyAlignment="1" applyProtection="1">
      <alignment horizontal="center"/>
      <protection hidden="1" locked="0"/>
    </xf>
    <xf numFmtId="0" fontId="7" fillId="33" borderId="22" xfId="0" applyFont="1" applyFill="1" applyBorder="1" applyAlignment="1">
      <alignment horizontal="center"/>
    </xf>
    <xf numFmtId="2" fontId="6" fillId="33" borderId="22" xfId="0" applyNumberFormat="1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>
      <alignment/>
    </xf>
    <xf numFmtId="2" fontId="7" fillId="33" borderId="15" xfId="0" applyNumberFormat="1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left"/>
    </xf>
    <xf numFmtId="3" fontId="6" fillId="34" borderId="14" xfId="0" applyNumberFormat="1" applyFont="1" applyFill="1" applyBorder="1" applyAlignment="1">
      <alignment horizontal="center"/>
    </xf>
    <xf numFmtId="164" fontId="16" fillId="38" borderId="15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1" fontId="15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12" fillId="34" borderId="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7" fillId="34" borderId="2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left"/>
    </xf>
    <xf numFmtId="0" fontId="7" fillId="35" borderId="17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7" fillId="33" borderId="24" xfId="0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emf" /><Relationship Id="rId3" Type="http://schemas.openxmlformats.org/officeDocument/2006/relationships/image" Target="../media/image14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5.emf" /><Relationship Id="rId8" Type="http://schemas.openxmlformats.org/officeDocument/2006/relationships/image" Target="../media/image16.emf" /><Relationship Id="rId9" Type="http://schemas.openxmlformats.org/officeDocument/2006/relationships/image" Target="../media/image9.emf" /><Relationship Id="rId10" Type="http://schemas.openxmlformats.org/officeDocument/2006/relationships/image" Target="../media/image15.emf" /><Relationship Id="rId11" Type="http://schemas.openxmlformats.org/officeDocument/2006/relationships/image" Target="../media/image6.emf" /><Relationship Id="rId12" Type="http://schemas.openxmlformats.org/officeDocument/2006/relationships/image" Target="../media/image17.emf" /><Relationship Id="rId13" Type="http://schemas.openxmlformats.org/officeDocument/2006/relationships/image" Target="../media/image1.emf" /><Relationship Id="rId14" Type="http://schemas.openxmlformats.org/officeDocument/2006/relationships/image" Target="../media/image13.emf" /><Relationship Id="rId15" Type="http://schemas.openxmlformats.org/officeDocument/2006/relationships/image" Target="../media/image2.emf" /><Relationship Id="rId16" Type="http://schemas.openxmlformats.org/officeDocument/2006/relationships/image" Target="../media/image4.emf" /><Relationship Id="rId17" Type="http://schemas.openxmlformats.org/officeDocument/2006/relationships/image" Target="../media/image8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8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28</xdr:row>
      <xdr:rowOff>19050</xdr:rowOff>
    </xdr:from>
    <xdr:to>
      <xdr:col>7</xdr:col>
      <xdr:colOff>276225</xdr:colOff>
      <xdr:row>29</xdr:row>
      <xdr:rowOff>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1816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29</xdr:row>
      <xdr:rowOff>28575</xdr:rowOff>
    </xdr:from>
    <xdr:to>
      <xdr:col>7</xdr:col>
      <xdr:colOff>276225</xdr:colOff>
      <xdr:row>30</xdr:row>
      <xdr:rowOff>9525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5400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30</xdr:row>
      <xdr:rowOff>19050</xdr:rowOff>
    </xdr:from>
    <xdr:to>
      <xdr:col>7</xdr:col>
      <xdr:colOff>276225</xdr:colOff>
      <xdr:row>31</xdr:row>
      <xdr:rowOff>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600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33</xdr:row>
      <xdr:rowOff>9525</xdr:rowOff>
    </xdr:from>
    <xdr:to>
      <xdr:col>7</xdr:col>
      <xdr:colOff>276225</xdr:colOff>
      <xdr:row>33</xdr:row>
      <xdr:rowOff>142875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34</xdr:row>
      <xdr:rowOff>9525</xdr:rowOff>
    </xdr:from>
    <xdr:to>
      <xdr:col>7</xdr:col>
      <xdr:colOff>276225</xdr:colOff>
      <xdr:row>34</xdr:row>
      <xdr:rowOff>142875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6429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35</xdr:row>
      <xdr:rowOff>9525</xdr:rowOff>
    </xdr:from>
    <xdr:to>
      <xdr:col>7</xdr:col>
      <xdr:colOff>276225</xdr:colOff>
      <xdr:row>35</xdr:row>
      <xdr:rowOff>142875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6638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15</xdr:row>
      <xdr:rowOff>19050</xdr:rowOff>
    </xdr:from>
    <xdr:to>
      <xdr:col>7</xdr:col>
      <xdr:colOff>276225</xdr:colOff>
      <xdr:row>16</xdr:row>
      <xdr:rowOff>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24574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16</xdr:row>
      <xdr:rowOff>28575</xdr:rowOff>
    </xdr:from>
    <xdr:to>
      <xdr:col>7</xdr:col>
      <xdr:colOff>276225</xdr:colOff>
      <xdr:row>17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26765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19</xdr:row>
      <xdr:rowOff>19050</xdr:rowOff>
    </xdr:from>
    <xdr:to>
      <xdr:col>7</xdr:col>
      <xdr:colOff>276225</xdr:colOff>
      <xdr:row>20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32956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20</xdr:row>
      <xdr:rowOff>28575</xdr:rowOff>
    </xdr:from>
    <xdr:to>
      <xdr:col>7</xdr:col>
      <xdr:colOff>276225</xdr:colOff>
      <xdr:row>21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62450" y="3514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19050</xdr:rowOff>
    </xdr:from>
    <xdr:to>
      <xdr:col>7</xdr:col>
      <xdr:colOff>276225</xdr:colOff>
      <xdr:row>24</xdr:row>
      <xdr:rowOff>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62450" y="4133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24</xdr:row>
      <xdr:rowOff>47625</xdr:rowOff>
    </xdr:from>
    <xdr:to>
      <xdr:col>7</xdr:col>
      <xdr:colOff>276225</xdr:colOff>
      <xdr:row>24</xdr:row>
      <xdr:rowOff>180975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71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44</xdr:row>
      <xdr:rowOff>9525</xdr:rowOff>
    </xdr:from>
    <xdr:to>
      <xdr:col>7</xdr:col>
      <xdr:colOff>228600</xdr:colOff>
      <xdr:row>44</xdr:row>
      <xdr:rowOff>190500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14825" y="85248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45</xdr:row>
      <xdr:rowOff>9525</xdr:rowOff>
    </xdr:from>
    <xdr:to>
      <xdr:col>7</xdr:col>
      <xdr:colOff>228600</xdr:colOff>
      <xdr:row>45</xdr:row>
      <xdr:rowOff>190500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14825" y="87344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19050</xdr:rowOff>
    </xdr:from>
    <xdr:to>
      <xdr:col>7</xdr:col>
      <xdr:colOff>276225</xdr:colOff>
      <xdr:row>15</xdr:row>
      <xdr:rowOff>0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62450" y="2247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22</xdr:row>
      <xdr:rowOff>38100</xdr:rowOff>
    </xdr:from>
    <xdr:to>
      <xdr:col>2</xdr:col>
      <xdr:colOff>1628775</xdr:colOff>
      <xdr:row>22</xdr:row>
      <xdr:rowOff>200025</xdr:rowOff>
    </xdr:to>
    <xdr:pic>
      <xdr:nvPicPr>
        <xdr:cNvPr id="17" name="SpinButton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24025" y="394335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25</xdr:row>
      <xdr:rowOff>47625</xdr:rowOff>
    </xdr:from>
    <xdr:to>
      <xdr:col>7</xdr:col>
      <xdr:colOff>276225</xdr:colOff>
      <xdr:row>25</xdr:row>
      <xdr:rowOff>180975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71975" y="4581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1447800</xdr:colOff>
      <xdr:row>11</xdr:row>
      <xdr:rowOff>114300</xdr:rowOff>
    </xdr:from>
    <xdr:to>
      <xdr:col>4</xdr:col>
      <xdr:colOff>390525</xdr:colOff>
      <xdr:row>12</xdr:row>
      <xdr:rowOff>152400</xdr:rowOff>
    </xdr:to>
    <xdr:pic>
      <xdr:nvPicPr>
        <xdr:cNvPr id="19" name="ComboBox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19300" y="1790700"/>
          <a:ext cx="1314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14</xdr:row>
      <xdr:rowOff>38100</xdr:rowOff>
    </xdr:from>
    <xdr:to>
      <xdr:col>3</xdr:col>
      <xdr:colOff>85725</xdr:colOff>
      <xdr:row>14</xdr:row>
      <xdr:rowOff>200025</xdr:rowOff>
    </xdr:to>
    <xdr:pic>
      <xdr:nvPicPr>
        <xdr:cNvPr id="20" name="SpinButton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66900" y="226695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24</xdr:row>
      <xdr:rowOff>38100</xdr:rowOff>
    </xdr:from>
    <xdr:to>
      <xdr:col>2</xdr:col>
      <xdr:colOff>1162050</xdr:colOff>
      <xdr:row>24</xdr:row>
      <xdr:rowOff>200025</xdr:rowOff>
    </xdr:to>
    <xdr:pic>
      <xdr:nvPicPr>
        <xdr:cNvPr id="21" name="SpinButton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57300" y="436245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9:AF76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2.8515625" style="10" customWidth="1"/>
    <col min="2" max="2" width="5.7109375" style="10" customWidth="1"/>
    <col min="3" max="3" width="25.28125" style="10" customWidth="1"/>
    <col min="4" max="4" width="10.28125" style="10" customWidth="1"/>
    <col min="5" max="5" width="6.57421875" style="10" customWidth="1"/>
    <col min="6" max="6" width="7.28125" style="10" customWidth="1"/>
    <col min="7" max="7" width="5.421875" style="10" customWidth="1"/>
    <col min="8" max="8" width="5.57421875" style="10" customWidth="1"/>
    <col min="9" max="9" width="10.28125" style="10" customWidth="1"/>
    <col min="10" max="10" width="19.7109375" style="10" customWidth="1"/>
    <col min="11" max="11" width="8.140625" style="10" customWidth="1"/>
    <col min="12" max="12" width="8.00390625" style="10" customWidth="1"/>
    <col min="13" max="13" width="9.140625" style="11" hidden="1" customWidth="1"/>
    <col min="14" max="14" width="10.140625" style="11" hidden="1" customWidth="1"/>
    <col min="15" max="15" width="10.57421875" style="11" hidden="1" customWidth="1"/>
    <col min="16" max="16" width="8.140625" style="11" hidden="1" customWidth="1"/>
    <col min="17" max="17" width="9.28125" style="11" hidden="1" customWidth="1"/>
    <col min="18" max="20" width="7.140625" style="10" hidden="1" customWidth="1"/>
    <col min="21" max="21" width="7.140625" style="10" customWidth="1"/>
    <col min="22" max="26" width="11.57421875" style="10" customWidth="1"/>
    <col min="27" max="27" width="11.421875" style="12" customWidth="1"/>
    <col min="28" max="29" width="11.421875" style="13" customWidth="1"/>
    <col min="30" max="30" width="11.421875" style="12" customWidth="1"/>
    <col min="31" max="16384" width="11.57421875" style="10" customWidth="1"/>
  </cols>
  <sheetData>
    <row r="1" ht="10.5" customHeight="1"/>
    <row r="2" ht="12.75" customHeight="1"/>
    <row r="3" ht="9.75" customHeight="1"/>
    <row r="4" ht="10.5" customHeight="1"/>
    <row r="5" ht="14.25"/>
    <row r="6" ht="12" customHeight="1"/>
    <row r="7" ht="10.5" customHeight="1"/>
    <row r="8" ht="9.75" customHeight="1"/>
    <row r="9" spans="1:11" ht="15">
      <c r="A9" s="14"/>
      <c r="B9" s="15"/>
      <c r="C9" s="16" t="s">
        <v>51</v>
      </c>
      <c r="D9" s="17" t="s">
        <v>72</v>
      </c>
      <c r="E9" s="18"/>
      <c r="F9" s="15"/>
      <c r="G9" s="15"/>
      <c r="H9" s="15"/>
      <c r="I9" s="15"/>
      <c r="J9" s="15"/>
      <c r="K9" s="19"/>
    </row>
    <row r="10" spans="1:11" ht="13.5">
      <c r="A10" s="20"/>
      <c r="B10" s="21"/>
      <c r="C10" s="22" t="s">
        <v>0</v>
      </c>
      <c r="D10" s="23" t="s">
        <v>69</v>
      </c>
      <c r="E10" s="24"/>
      <c r="F10" s="25"/>
      <c r="G10" s="25"/>
      <c r="H10" s="21"/>
      <c r="I10" s="21"/>
      <c r="J10" s="21"/>
      <c r="K10" s="26"/>
    </row>
    <row r="11" spans="1:31" ht="13.5">
      <c r="A11" s="20"/>
      <c r="B11" s="21"/>
      <c r="C11" s="22" t="s">
        <v>1</v>
      </c>
      <c r="D11" s="27" t="s">
        <v>70</v>
      </c>
      <c r="E11" s="28"/>
      <c r="F11" s="28"/>
      <c r="G11" s="29"/>
      <c r="H11" s="21"/>
      <c r="I11" s="21"/>
      <c r="J11" s="21"/>
      <c r="K11" s="26"/>
      <c r="M11" s="174"/>
      <c r="N11" s="175"/>
      <c r="AD11" s="31"/>
      <c r="AE11" s="32"/>
    </row>
    <row r="12" spans="1:31" ht="13.5">
      <c r="A12" s="20"/>
      <c r="B12" s="21"/>
      <c r="C12" s="22"/>
      <c r="D12" s="27"/>
      <c r="E12" s="28"/>
      <c r="F12" s="28"/>
      <c r="G12" s="29"/>
      <c r="H12" s="21"/>
      <c r="I12" s="21"/>
      <c r="J12" s="21"/>
      <c r="K12" s="26"/>
      <c r="M12" s="33" t="s">
        <v>73</v>
      </c>
      <c r="N12" s="30"/>
      <c r="AD12" s="31"/>
      <c r="AE12" s="32"/>
    </row>
    <row r="13" spans="1:31" ht="13.5">
      <c r="A13" s="20"/>
      <c r="B13" s="21"/>
      <c r="C13" s="22" t="s">
        <v>71</v>
      </c>
      <c r="D13" s="27"/>
      <c r="E13" s="28"/>
      <c r="F13" s="34"/>
      <c r="G13" s="34"/>
      <c r="H13" s="34"/>
      <c r="I13" s="21"/>
      <c r="J13" s="21"/>
      <c r="K13" s="26"/>
      <c r="M13" s="11" t="s">
        <v>73</v>
      </c>
      <c r="N13" s="30"/>
      <c r="O13" s="35" t="s">
        <v>78</v>
      </c>
      <c r="AD13" s="31"/>
      <c r="AE13" s="32"/>
    </row>
    <row r="14" spans="1:30" ht="16.5" customHeight="1">
      <c r="A14" s="20"/>
      <c r="B14" s="21"/>
      <c r="C14" s="34"/>
      <c r="D14" s="36" t="str">
        <f>IF(M12="Alfalfa-prado",O14,O13)</f>
        <v>35-55 t/ha</v>
      </c>
      <c r="E14" s="37"/>
      <c r="F14" s="21"/>
      <c r="G14" s="21"/>
      <c r="H14" s="21"/>
      <c r="I14" s="176" t="s">
        <v>75</v>
      </c>
      <c r="J14" s="177"/>
      <c r="K14" s="38"/>
      <c r="M14" s="11" t="s">
        <v>82</v>
      </c>
      <c r="O14" s="35" t="s">
        <v>77</v>
      </c>
      <c r="AD14" s="31"/>
    </row>
    <row r="15" spans="1:30" ht="16.5" customHeight="1">
      <c r="A15" s="20"/>
      <c r="B15" s="180" t="s">
        <v>76</v>
      </c>
      <c r="C15" s="181" t="b">
        <f>IF($AE$11="Cereal",2.5,IF($AE$11="Maíz",7,IF($AE$11="Girasol",1.5,IF($AE$11="Cynara",10))))</f>
        <v>0</v>
      </c>
      <c r="D15" s="39">
        <v>40</v>
      </c>
      <c r="E15" s="40" t="s">
        <v>2</v>
      </c>
      <c r="F15" s="24"/>
      <c r="G15" s="21"/>
      <c r="H15" s="41"/>
      <c r="I15" s="42" t="s">
        <v>6</v>
      </c>
      <c r="J15" s="43">
        <f>IF(M12="maiz",M15,N15)</f>
        <v>50</v>
      </c>
      <c r="K15" s="44" t="b">
        <v>0</v>
      </c>
      <c r="L15" s="45"/>
      <c r="M15" s="46">
        <v>50</v>
      </c>
      <c r="N15" s="46">
        <v>30</v>
      </c>
      <c r="AD15" s="31"/>
    </row>
    <row r="16" spans="1:30" ht="16.5" customHeight="1">
      <c r="A16" s="20"/>
      <c r="B16" s="165" t="s">
        <v>4</v>
      </c>
      <c r="C16" s="166"/>
      <c r="D16" s="49">
        <f>IF(K24=TRUE,J24,IF(K25=TRUE,J25,J26))</f>
        <v>3</v>
      </c>
      <c r="E16" s="50" t="s">
        <v>5</v>
      </c>
      <c r="F16" s="21"/>
      <c r="G16" s="21"/>
      <c r="H16" s="41"/>
      <c r="I16" s="51" t="s">
        <v>9</v>
      </c>
      <c r="J16" s="43">
        <f>IF(M12="maiz",M16,N16)</f>
        <v>70</v>
      </c>
      <c r="K16" s="52" t="b">
        <v>1</v>
      </c>
      <c r="L16" s="45"/>
      <c r="M16" s="46">
        <v>70</v>
      </c>
      <c r="N16" s="46">
        <v>40</v>
      </c>
      <c r="AD16" s="31"/>
    </row>
    <row r="17" spans="1:16" ht="16.5" customHeight="1">
      <c r="A17" s="20"/>
      <c r="B17" s="47" t="s">
        <v>74</v>
      </c>
      <c r="C17" s="48"/>
      <c r="D17" s="53">
        <f>IF(K15=TRUE,J15,IF(K16=TRUE,J16,J17))</f>
        <v>70</v>
      </c>
      <c r="E17" s="50" t="s">
        <v>14</v>
      </c>
      <c r="F17" s="21"/>
      <c r="G17" s="21"/>
      <c r="H17" s="41"/>
      <c r="I17" s="51" t="s">
        <v>10</v>
      </c>
      <c r="J17" s="43">
        <f>IF(M12="maiz",M17,N17)</f>
        <v>90</v>
      </c>
      <c r="K17" s="52" t="b">
        <v>0</v>
      </c>
      <c r="L17" s="45"/>
      <c r="M17" s="46">
        <v>90</v>
      </c>
      <c r="N17" s="46">
        <v>50</v>
      </c>
      <c r="O17" s="54"/>
      <c r="P17" s="35"/>
    </row>
    <row r="18" spans="1:23" ht="16.5" customHeight="1">
      <c r="A18" s="20"/>
      <c r="B18" s="47" t="s">
        <v>79</v>
      </c>
      <c r="C18" s="11"/>
      <c r="D18" s="55">
        <f>+D15/D17</f>
        <v>0.5714285714285714</v>
      </c>
      <c r="E18" s="50" t="s">
        <v>17</v>
      </c>
      <c r="F18" s="56">
        <v>4</v>
      </c>
      <c r="G18" s="21"/>
      <c r="H18" s="21"/>
      <c r="I18" s="21"/>
      <c r="J18" s="21"/>
      <c r="K18" s="52"/>
      <c r="L18" s="45"/>
      <c r="N18" s="57"/>
      <c r="O18" s="58"/>
      <c r="P18" s="59"/>
      <c r="Q18" s="60"/>
      <c r="W18" s="61"/>
    </row>
    <row r="19" spans="1:20" ht="16.5" customHeight="1">
      <c r="A19" s="20"/>
      <c r="B19" s="47"/>
      <c r="C19" s="62"/>
      <c r="D19" s="53"/>
      <c r="E19" s="50"/>
      <c r="F19" s="63"/>
      <c r="G19" s="21"/>
      <c r="H19" s="21"/>
      <c r="I19" s="176" t="s">
        <v>58</v>
      </c>
      <c r="J19" s="177"/>
      <c r="K19" s="52"/>
      <c r="L19" s="45"/>
      <c r="M19" s="64">
        <v>50</v>
      </c>
      <c r="N19" s="35"/>
      <c r="O19" s="35"/>
      <c r="R19" s="11"/>
      <c r="S19" s="11"/>
      <c r="T19" s="11"/>
    </row>
    <row r="20" spans="1:32" ht="16.5" customHeight="1">
      <c r="A20" s="20"/>
      <c r="B20" s="47" t="s">
        <v>59</v>
      </c>
      <c r="C20" s="48"/>
      <c r="D20" s="53">
        <f>IF(K20,J20,J21)</f>
        <v>230</v>
      </c>
      <c r="E20" s="50" t="s">
        <v>11</v>
      </c>
      <c r="F20" s="63"/>
      <c r="G20" s="21"/>
      <c r="H20" s="41"/>
      <c r="I20" s="51" t="s">
        <v>6</v>
      </c>
      <c r="J20" s="65">
        <v>230</v>
      </c>
      <c r="K20" s="44" t="b">
        <v>1</v>
      </c>
      <c r="L20" s="45"/>
      <c r="M20" s="64">
        <v>90</v>
      </c>
      <c r="N20" s="54"/>
      <c r="O20" s="54"/>
      <c r="R20" s="11"/>
      <c r="S20" s="11"/>
      <c r="T20" s="11"/>
      <c r="AF20" s="66"/>
    </row>
    <row r="21" spans="1:22" ht="16.5" customHeight="1">
      <c r="A21" s="20"/>
      <c r="B21" s="67"/>
      <c r="C21" s="62"/>
      <c r="D21" s="53">
        <f>D20*1.36</f>
        <v>312.8</v>
      </c>
      <c r="E21" s="50" t="s">
        <v>12</v>
      </c>
      <c r="F21" s="63"/>
      <c r="G21" s="25"/>
      <c r="H21" s="41"/>
      <c r="I21" s="51" t="s">
        <v>10</v>
      </c>
      <c r="J21" s="65">
        <v>400</v>
      </c>
      <c r="K21" s="52" t="b">
        <v>0</v>
      </c>
      <c r="L21" s="45"/>
      <c r="N21" s="57"/>
      <c r="O21" s="58"/>
      <c r="R21" s="11"/>
      <c r="S21" s="11"/>
      <c r="T21" s="11"/>
      <c r="U21" s="11"/>
      <c r="V21" s="11"/>
    </row>
    <row r="22" spans="1:22" ht="16.5" customHeight="1">
      <c r="A22" s="20"/>
      <c r="B22" s="165" t="s">
        <v>65</v>
      </c>
      <c r="C22" s="166"/>
      <c r="D22" s="68">
        <f>10/(D16*D18)</f>
        <v>5.833333333333334</v>
      </c>
      <c r="E22" s="50" t="s">
        <v>8</v>
      </c>
      <c r="F22" s="63"/>
      <c r="G22" s="21"/>
      <c r="H22" s="21"/>
      <c r="I22" s="21"/>
      <c r="J22" s="21"/>
      <c r="K22" s="52"/>
      <c r="L22" s="45"/>
      <c r="M22" s="69"/>
      <c r="N22" s="57"/>
      <c r="O22" s="70"/>
      <c r="P22" s="13" t="b">
        <v>1</v>
      </c>
      <c r="Q22" s="13"/>
      <c r="R22" s="11"/>
      <c r="S22" s="11"/>
      <c r="T22" s="11"/>
      <c r="U22" s="11"/>
      <c r="V22" s="11"/>
    </row>
    <row r="23" spans="1:19" ht="16.5" customHeight="1">
      <c r="A23" s="20"/>
      <c r="B23" s="165" t="s">
        <v>7</v>
      </c>
      <c r="C23" s="166"/>
      <c r="D23" s="71">
        <f>+F23/4</f>
        <v>5.5</v>
      </c>
      <c r="E23" s="50" t="s">
        <v>8</v>
      </c>
      <c r="F23" s="56">
        <v>22</v>
      </c>
      <c r="G23" s="21"/>
      <c r="H23" s="21"/>
      <c r="I23" s="176" t="s">
        <v>52</v>
      </c>
      <c r="J23" s="177"/>
      <c r="K23" s="52"/>
      <c r="L23" s="45"/>
      <c r="P23" s="13" t="b">
        <v>0</v>
      </c>
      <c r="Q23" s="13"/>
      <c r="R23" s="72"/>
      <c r="S23" s="72"/>
    </row>
    <row r="24" spans="1:19" ht="16.5" customHeight="1">
      <c r="A24" s="20"/>
      <c r="B24" s="73" t="s">
        <v>84</v>
      </c>
      <c r="C24" s="62"/>
      <c r="D24" s="74">
        <f>+F25/100</f>
        <v>1.64</v>
      </c>
      <c r="E24" s="50" t="s">
        <v>81</v>
      </c>
      <c r="F24" s="63"/>
      <c r="G24" s="21"/>
      <c r="H24" s="41"/>
      <c r="I24" s="51" t="s">
        <v>6</v>
      </c>
      <c r="J24" s="75">
        <v>2</v>
      </c>
      <c r="K24" s="52" t="b">
        <v>0</v>
      </c>
      <c r="L24" s="76"/>
      <c r="M24" s="179"/>
      <c r="N24" s="179"/>
      <c r="O24" s="35"/>
      <c r="P24" s="13"/>
      <c r="Q24" s="13"/>
      <c r="R24" s="72"/>
      <c r="S24" s="72"/>
    </row>
    <row r="25" spans="1:19" ht="16.5" customHeight="1">
      <c r="A25" s="20"/>
      <c r="B25" s="77"/>
      <c r="C25" s="78" t="s">
        <v>80</v>
      </c>
      <c r="D25" s="79">
        <f>+D17*F25/100</f>
        <v>114.8</v>
      </c>
      <c r="E25" s="50" t="s">
        <v>11</v>
      </c>
      <c r="F25" s="63">
        <v>164</v>
      </c>
      <c r="G25" s="21"/>
      <c r="H25" s="41"/>
      <c r="I25" s="80" t="s">
        <v>9</v>
      </c>
      <c r="J25" s="81">
        <v>3</v>
      </c>
      <c r="K25" s="52" t="b">
        <v>1</v>
      </c>
      <c r="L25" s="76"/>
      <c r="M25" s="11">
        <v>0.95</v>
      </c>
      <c r="N25" s="11">
        <v>1.8</v>
      </c>
      <c r="O25" s="35"/>
      <c r="P25" s="13"/>
      <c r="Q25" s="13"/>
      <c r="R25" s="72"/>
      <c r="S25" s="72"/>
    </row>
    <row r="26" spans="1:19" ht="16.5" customHeight="1">
      <c r="A26" s="20"/>
      <c r="B26" s="165" t="s">
        <v>16</v>
      </c>
      <c r="C26" s="166"/>
      <c r="D26" s="55">
        <f>10/(D16*D23)</f>
        <v>0.6060606060606061</v>
      </c>
      <c r="E26" s="50" t="s">
        <v>17</v>
      </c>
      <c r="F26" s="21"/>
      <c r="G26" s="21"/>
      <c r="H26" s="41"/>
      <c r="I26" s="82" t="s">
        <v>10</v>
      </c>
      <c r="J26" s="75">
        <v>4</v>
      </c>
      <c r="K26" s="52" t="b">
        <v>0</v>
      </c>
      <c r="L26" s="76"/>
      <c r="O26" s="35"/>
      <c r="P26" s="13" t="b">
        <v>1</v>
      </c>
      <c r="Q26" s="13" t="b">
        <v>1</v>
      </c>
      <c r="R26" s="72"/>
      <c r="S26" s="72"/>
    </row>
    <row r="27" spans="1:19" ht="16.5" customHeight="1">
      <c r="A27" s="20"/>
      <c r="B27" s="47" t="s">
        <v>19</v>
      </c>
      <c r="C27" s="48"/>
      <c r="D27" s="83">
        <f>IF(P30=TRUE,J29,IF(P31=TRUE,J30,IF(P32=TRUE,J31)))</f>
        <v>0.75</v>
      </c>
      <c r="E27" s="84"/>
      <c r="F27" s="21"/>
      <c r="G27" s="21"/>
      <c r="H27" s="21"/>
      <c r="I27" s="85"/>
      <c r="J27" s="86"/>
      <c r="K27" s="52"/>
      <c r="L27" s="76"/>
      <c r="N27" s="35"/>
      <c r="O27" s="35"/>
      <c r="P27" s="13" t="b">
        <v>1</v>
      </c>
      <c r="Q27" s="13" t="b">
        <v>0</v>
      </c>
      <c r="R27" s="72"/>
      <c r="S27" s="72"/>
    </row>
    <row r="28" spans="1:17" ht="16.5" customHeight="1">
      <c r="A28" s="20"/>
      <c r="B28" s="184" t="s">
        <v>20</v>
      </c>
      <c r="C28" s="185"/>
      <c r="D28" s="89">
        <f>D26/D27</f>
        <v>0.8080808080808081</v>
      </c>
      <c r="E28" s="90" t="s">
        <v>17</v>
      </c>
      <c r="F28" s="21"/>
      <c r="G28" s="21"/>
      <c r="H28" s="91"/>
      <c r="I28" s="178" t="s">
        <v>3</v>
      </c>
      <c r="J28" s="178"/>
      <c r="K28" s="92"/>
      <c r="L28" s="35"/>
      <c r="N28" s="35"/>
      <c r="O28" s="35"/>
      <c r="P28" s="13"/>
      <c r="Q28" s="13"/>
    </row>
    <row r="29" spans="1:17" ht="16.5" customHeight="1">
      <c r="A29" s="20"/>
      <c r="B29" s="93"/>
      <c r="C29" s="94"/>
      <c r="D29" s="95">
        <f>1/D28</f>
        <v>1.2375</v>
      </c>
      <c r="E29" s="96" t="s">
        <v>22</v>
      </c>
      <c r="F29" s="21"/>
      <c r="G29" s="21"/>
      <c r="H29" s="97"/>
      <c r="I29" s="51" t="s">
        <v>6</v>
      </c>
      <c r="J29" s="65">
        <v>0.65</v>
      </c>
      <c r="K29" s="92"/>
      <c r="M29" s="35"/>
      <c r="N29" s="72"/>
      <c r="O29" s="72"/>
      <c r="Q29" s="13"/>
    </row>
    <row r="30" spans="1:17" ht="16.5" customHeight="1">
      <c r="A30" s="20"/>
      <c r="B30" s="21"/>
      <c r="C30" s="98"/>
      <c r="D30" s="99"/>
      <c r="E30" s="100"/>
      <c r="F30" s="21"/>
      <c r="G30" s="21"/>
      <c r="H30" s="97"/>
      <c r="I30" s="51" t="s">
        <v>9</v>
      </c>
      <c r="J30" s="65">
        <v>0.75</v>
      </c>
      <c r="K30" s="26"/>
      <c r="L30" s="35"/>
      <c r="O30" s="72"/>
      <c r="P30" s="13" t="b">
        <v>0</v>
      </c>
      <c r="Q30" s="13"/>
    </row>
    <row r="31" spans="1:18" ht="16.5" customHeight="1">
      <c r="A31" s="20"/>
      <c r="B31" s="182" t="s">
        <v>25</v>
      </c>
      <c r="C31" s="183"/>
      <c r="D31" s="101"/>
      <c r="E31" s="102"/>
      <c r="F31" s="21"/>
      <c r="G31" s="21"/>
      <c r="H31" s="97"/>
      <c r="I31" s="51" t="s">
        <v>10</v>
      </c>
      <c r="J31" s="65">
        <v>0.85</v>
      </c>
      <c r="K31" s="92"/>
      <c r="L31" s="35"/>
      <c r="P31" s="13" t="b">
        <v>1</v>
      </c>
      <c r="Q31" s="13"/>
      <c r="R31" s="11"/>
    </row>
    <row r="32" spans="1:19" ht="16.5" customHeight="1">
      <c r="A32" s="20"/>
      <c r="B32" s="165" t="s">
        <v>26</v>
      </c>
      <c r="C32" s="166"/>
      <c r="D32" s="83">
        <f>IF(P34=TRUE,J34,IF(P35=TRUE,J35,IF(P36=TRUE,J36)))</f>
        <v>50</v>
      </c>
      <c r="E32" s="50" t="s">
        <v>27</v>
      </c>
      <c r="F32" s="21"/>
      <c r="G32" s="21"/>
      <c r="H32" s="91"/>
      <c r="I32" s="21"/>
      <c r="J32" s="21"/>
      <c r="K32" s="92"/>
      <c r="L32" s="35"/>
      <c r="P32" s="13" t="b">
        <v>0</v>
      </c>
      <c r="Q32" s="13"/>
      <c r="R32" s="103"/>
      <c r="S32" s="103"/>
    </row>
    <row r="33" spans="1:19" ht="16.5" customHeight="1">
      <c r="A33" s="20"/>
      <c r="B33" s="165" t="s">
        <v>28</v>
      </c>
      <c r="C33" s="166"/>
      <c r="D33" s="55">
        <f>IF(D32=J34,J40*D20,IF(D32=J35,J41*D20,IF(D32=J36,J42*D20)))</f>
        <v>34.5</v>
      </c>
      <c r="E33" s="50" t="s">
        <v>29</v>
      </c>
      <c r="F33" s="21"/>
      <c r="G33" s="21"/>
      <c r="H33" s="91"/>
      <c r="I33" s="176" t="s">
        <v>13</v>
      </c>
      <c r="J33" s="177"/>
      <c r="K33" s="92"/>
      <c r="L33" s="35"/>
      <c r="Q33" s="13"/>
      <c r="R33" s="104"/>
      <c r="S33" s="104"/>
    </row>
    <row r="34" spans="1:26" ht="16.5" customHeight="1">
      <c r="A34" s="20"/>
      <c r="B34" s="105"/>
      <c r="C34" s="106"/>
      <c r="D34" s="55">
        <f>D33*D28</f>
        <v>27.87878787878788</v>
      </c>
      <c r="E34" s="50" t="s">
        <v>31</v>
      </c>
      <c r="F34" s="21"/>
      <c r="G34" s="21"/>
      <c r="H34" s="97"/>
      <c r="I34" s="51" t="s">
        <v>15</v>
      </c>
      <c r="J34" s="65">
        <v>50</v>
      </c>
      <c r="K34" s="92"/>
      <c r="L34" s="35"/>
      <c r="M34" s="103"/>
      <c r="N34" s="103"/>
      <c r="O34" s="104"/>
      <c r="P34" s="13" t="b">
        <v>1</v>
      </c>
      <c r="Q34" s="13"/>
      <c r="R34" s="107"/>
      <c r="S34" s="107"/>
      <c r="T34" s="11"/>
      <c r="U34" s="11"/>
      <c r="V34" s="11"/>
      <c r="W34" s="11"/>
      <c r="X34" s="11"/>
      <c r="Y34" s="11"/>
      <c r="Z34" s="11"/>
    </row>
    <row r="35" spans="1:26" ht="16.5" customHeight="1">
      <c r="A35" s="20"/>
      <c r="B35" s="165" t="s">
        <v>32</v>
      </c>
      <c r="C35" s="166"/>
      <c r="D35" s="108">
        <f>D33*0.1/100</f>
        <v>0.0345</v>
      </c>
      <c r="E35" s="50" t="s">
        <v>29</v>
      </c>
      <c r="F35" s="21"/>
      <c r="G35" s="21"/>
      <c r="H35" s="97"/>
      <c r="I35" s="51" t="s">
        <v>18</v>
      </c>
      <c r="J35" s="65">
        <v>75</v>
      </c>
      <c r="K35" s="26"/>
      <c r="L35" s="35"/>
      <c r="M35" s="104"/>
      <c r="N35" s="104"/>
      <c r="O35" s="35"/>
      <c r="P35" s="13" t="b">
        <v>0</v>
      </c>
      <c r="Q35" s="13"/>
      <c r="R35" s="35"/>
      <c r="S35" s="35"/>
      <c r="T35" s="11"/>
      <c r="U35" s="11"/>
      <c r="V35" s="11"/>
      <c r="W35" s="11"/>
      <c r="X35" s="11"/>
      <c r="Y35" s="11"/>
      <c r="Z35" s="11"/>
    </row>
    <row r="36" spans="1:26" ht="16.5" customHeight="1">
      <c r="A36" s="20"/>
      <c r="B36" s="109"/>
      <c r="C36" s="110"/>
      <c r="D36" s="108">
        <f>D34*0.1/100</f>
        <v>0.02787878787878788</v>
      </c>
      <c r="E36" s="50" t="s">
        <v>31</v>
      </c>
      <c r="F36" s="21"/>
      <c r="G36" s="21"/>
      <c r="H36" s="97"/>
      <c r="I36" s="51" t="s">
        <v>85</v>
      </c>
      <c r="J36" s="65">
        <v>85</v>
      </c>
      <c r="K36" s="92"/>
      <c r="L36" s="35"/>
      <c r="M36" s="107"/>
      <c r="N36" s="107"/>
      <c r="O36" s="35"/>
      <c r="P36" s="13" t="b">
        <v>0</v>
      </c>
      <c r="Q36" s="13"/>
      <c r="R36" s="107"/>
      <c r="S36" s="107"/>
      <c r="T36" s="72"/>
      <c r="U36" s="72"/>
      <c r="V36" s="72"/>
      <c r="W36" s="72"/>
      <c r="X36" s="72"/>
      <c r="Y36" s="72"/>
      <c r="Z36" s="72"/>
    </row>
    <row r="37" spans="1:26" ht="16.5" customHeight="1" thickBot="1">
      <c r="A37" s="20"/>
      <c r="B37" s="188" t="s">
        <v>34</v>
      </c>
      <c r="C37" s="189"/>
      <c r="D37" s="111">
        <v>1</v>
      </c>
      <c r="E37" s="112" t="s">
        <v>35</v>
      </c>
      <c r="F37" s="21"/>
      <c r="G37" s="21"/>
      <c r="H37" s="91"/>
      <c r="I37" s="21"/>
      <c r="J37" s="21"/>
      <c r="K37" s="92"/>
      <c r="L37" s="35"/>
      <c r="M37" s="35"/>
      <c r="N37" s="35"/>
      <c r="Q37" s="13"/>
      <c r="R37" s="107"/>
      <c r="S37" s="107"/>
      <c r="T37" s="72"/>
      <c r="U37" s="72"/>
      <c r="V37" s="72"/>
      <c r="W37" s="72"/>
      <c r="X37" s="72"/>
      <c r="Y37" s="72"/>
      <c r="Z37" s="72"/>
    </row>
    <row r="38" spans="1:26" ht="16.5" customHeight="1" thickTop="1">
      <c r="A38" s="20"/>
      <c r="B38" s="87" t="s">
        <v>36</v>
      </c>
      <c r="C38" s="88"/>
      <c r="D38" s="113">
        <f>D37*D33</f>
        <v>34.5</v>
      </c>
      <c r="E38" s="90" t="s">
        <v>33</v>
      </c>
      <c r="F38" s="21"/>
      <c r="G38" s="21"/>
      <c r="H38" s="91"/>
      <c r="I38" s="114" t="s">
        <v>21</v>
      </c>
      <c r="J38" s="115"/>
      <c r="K38" s="92"/>
      <c r="M38" s="107"/>
      <c r="N38" s="107"/>
      <c r="Q38" s="13"/>
      <c r="R38" s="107"/>
      <c r="S38" s="107"/>
      <c r="T38" s="72"/>
      <c r="U38" s="72"/>
      <c r="V38" s="72"/>
      <c r="W38" s="72"/>
      <c r="X38" s="72"/>
      <c r="Y38" s="72"/>
      <c r="Z38" s="72"/>
    </row>
    <row r="39" spans="1:26" ht="16.5" customHeight="1">
      <c r="A39" s="20"/>
      <c r="B39" s="116"/>
      <c r="C39" s="117"/>
      <c r="D39" s="118">
        <f>D34*D37</f>
        <v>27.87878787878788</v>
      </c>
      <c r="E39" s="96" t="s">
        <v>37</v>
      </c>
      <c r="F39" s="21"/>
      <c r="G39" s="21"/>
      <c r="H39" s="91"/>
      <c r="I39" s="51" t="s">
        <v>23</v>
      </c>
      <c r="J39" s="65" t="s">
        <v>24</v>
      </c>
      <c r="K39" s="92"/>
      <c r="L39" s="35"/>
      <c r="M39" s="107"/>
      <c r="N39" s="107"/>
      <c r="Q39" s="13"/>
      <c r="R39" s="107"/>
      <c r="S39" s="107"/>
      <c r="T39" s="72"/>
      <c r="U39" s="72"/>
      <c r="V39" s="72"/>
      <c r="W39" s="72"/>
      <c r="X39" s="72"/>
      <c r="Y39" s="72"/>
      <c r="Z39" s="72"/>
    </row>
    <row r="40" spans="1:18" ht="16.5" customHeight="1">
      <c r="A40" s="20"/>
      <c r="B40" s="21"/>
      <c r="C40" s="21"/>
      <c r="D40" s="119"/>
      <c r="E40" s="24"/>
      <c r="F40" s="21"/>
      <c r="G40" s="21"/>
      <c r="H40" s="91"/>
      <c r="I40" s="51" t="s">
        <v>15</v>
      </c>
      <c r="J40" s="120">
        <v>0.15</v>
      </c>
      <c r="K40" s="26"/>
      <c r="L40" s="35"/>
      <c r="M40" s="107"/>
      <c r="N40" s="121"/>
      <c r="P40" s="13"/>
      <c r="Q40" s="13"/>
      <c r="R40" s="11"/>
    </row>
    <row r="41" spans="1:17" ht="16.5" customHeight="1">
      <c r="A41" s="20"/>
      <c r="B41" s="182" t="s">
        <v>38</v>
      </c>
      <c r="C41" s="183"/>
      <c r="D41" s="101"/>
      <c r="E41" s="122"/>
      <c r="F41" s="183"/>
      <c r="G41" s="191"/>
      <c r="H41" s="91"/>
      <c r="I41" s="51" t="s">
        <v>18</v>
      </c>
      <c r="J41" s="123">
        <v>0.207</v>
      </c>
      <c r="K41" s="92"/>
      <c r="L41" s="35"/>
      <c r="M41" s="107"/>
      <c r="N41" s="107"/>
      <c r="P41" s="13"/>
      <c r="Q41" s="13"/>
    </row>
    <row r="42" spans="1:17" ht="16.5" customHeight="1">
      <c r="A42" s="20"/>
      <c r="B42" s="165" t="s">
        <v>39</v>
      </c>
      <c r="C42" s="166"/>
      <c r="D42" s="124">
        <f>IF(P45=TRUE,J45,J46)</f>
        <v>1000</v>
      </c>
      <c r="E42" s="125" t="s">
        <v>30</v>
      </c>
      <c r="F42" s="110"/>
      <c r="G42" s="126"/>
      <c r="H42" s="91"/>
      <c r="I42" s="51" t="s">
        <v>85</v>
      </c>
      <c r="J42" s="120">
        <v>0.236</v>
      </c>
      <c r="K42" s="92"/>
      <c r="L42" s="35"/>
      <c r="P42" s="13"/>
      <c r="Q42" s="13"/>
    </row>
    <row r="43" spans="1:17" ht="16.5" customHeight="1">
      <c r="A43" s="20"/>
      <c r="B43" s="105"/>
      <c r="C43" s="106"/>
      <c r="D43" s="83"/>
      <c r="E43" s="127"/>
      <c r="F43" s="110"/>
      <c r="G43" s="126"/>
      <c r="H43" s="91"/>
      <c r="I43" s="34"/>
      <c r="J43" s="34"/>
      <c r="K43" s="92"/>
      <c r="P43" s="13"/>
      <c r="Q43" s="13"/>
    </row>
    <row r="44" spans="1:19" ht="16.5" customHeight="1">
      <c r="A44" s="20"/>
      <c r="B44" s="165" t="s">
        <v>40</v>
      </c>
      <c r="C44" s="166"/>
      <c r="D44" s="128">
        <f>+F44*D20</f>
        <v>207000</v>
      </c>
      <c r="E44" s="125" t="s">
        <v>41</v>
      </c>
      <c r="F44" s="129">
        <v>900</v>
      </c>
      <c r="G44" s="130" t="s">
        <v>64</v>
      </c>
      <c r="H44" s="21"/>
      <c r="I44" s="190" t="s">
        <v>53</v>
      </c>
      <c r="J44" s="190"/>
      <c r="K44" s="92"/>
      <c r="P44" s="13"/>
      <c r="Q44" s="13"/>
      <c r="R44" s="103"/>
      <c r="S44" s="131"/>
    </row>
    <row r="45" spans="1:18" ht="16.5" customHeight="1">
      <c r="A45" s="20"/>
      <c r="B45" s="109"/>
      <c r="C45" s="110"/>
      <c r="D45" s="132"/>
      <c r="E45" s="127"/>
      <c r="F45" s="110"/>
      <c r="G45" s="126"/>
      <c r="H45" s="41"/>
      <c r="I45" s="51" t="s">
        <v>6</v>
      </c>
      <c r="J45" s="75">
        <v>300</v>
      </c>
      <c r="K45" s="92"/>
      <c r="L45" s="35"/>
      <c r="O45" s="103"/>
      <c r="P45" s="13" t="b">
        <v>0</v>
      </c>
      <c r="Q45" s="13"/>
      <c r="R45" s="104"/>
    </row>
    <row r="46" spans="1:18" ht="16.5" customHeight="1">
      <c r="A46" s="20"/>
      <c r="B46" s="165" t="s">
        <v>42</v>
      </c>
      <c r="C46" s="166"/>
      <c r="D46" s="128">
        <v>4000</v>
      </c>
      <c r="E46" s="125" t="s">
        <v>43</v>
      </c>
      <c r="F46" s="55">
        <f>+$D$44/$D46</f>
        <v>51.75</v>
      </c>
      <c r="G46" s="133" t="s">
        <v>33</v>
      </c>
      <c r="H46" s="41"/>
      <c r="I46" s="51" t="s">
        <v>10</v>
      </c>
      <c r="J46" s="134">
        <v>1000</v>
      </c>
      <c r="K46" s="26"/>
      <c r="L46" s="35"/>
      <c r="O46" s="104"/>
      <c r="P46" s="13" t="b">
        <v>1</v>
      </c>
      <c r="Q46" s="13"/>
      <c r="R46" s="107"/>
    </row>
    <row r="47" spans="1:18" ht="16.5" customHeight="1">
      <c r="A47" s="20"/>
      <c r="B47" s="165" t="s">
        <v>44</v>
      </c>
      <c r="C47" s="166"/>
      <c r="D47" s="135">
        <v>20</v>
      </c>
      <c r="E47" s="125" t="s">
        <v>45</v>
      </c>
      <c r="F47" s="55">
        <f>+$D$44/($D47*D42)</f>
        <v>10.35</v>
      </c>
      <c r="G47" s="133" t="s">
        <v>33</v>
      </c>
      <c r="H47" s="21"/>
      <c r="I47" s="21"/>
      <c r="J47" s="136"/>
      <c r="K47" s="92"/>
      <c r="L47" s="35"/>
      <c r="O47" s="107"/>
      <c r="P47" s="107"/>
      <c r="Q47" s="107"/>
      <c r="R47" s="35"/>
    </row>
    <row r="48" spans="1:18" ht="16.5" customHeight="1">
      <c r="A48" s="20"/>
      <c r="B48" s="165" t="s">
        <v>46</v>
      </c>
      <c r="C48" s="166"/>
      <c r="D48" s="135">
        <v>5</v>
      </c>
      <c r="E48" s="125" t="s">
        <v>27</v>
      </c>
      <c r="F48" s="55">
        <f>+$D$44*0.006*$D48/D42</f>
        <v>6.21</v>
      </c>
      <c r="G48" s="133" t="s">
        <v>33</v>
      </c>
      <c r="H48" s="91"/>
      <c r="I48" s="21"/>
      <c r="J48" s="21"/>
      <c r="K48" s="92"/>
      <c r="L48" s="35"/>
      <c r="O48" s="35"/>
      <c r="P48" s="35"/>
      <c r="Q48" s="35"/>
      <c r="R48" s="107"/>
    </row>
    <row r="49" spans="1:18" ht="16.5" customHeight="1">
      <c r="A49" s="20"/>
      <c r="B49" s="165" t="s">
        <v>47</v>
      </c>
      <c r="C49" s="166"/>
      <c r="D49" s="135">
        <v>0.2</v>
      </c>
      <c r="E49" s="125" t="s">
        <v>48</v>
      </c>
      <c r="F49" s="55">
        <f>+$D$44*$D49/(100*D42)</f>
        <v>0.414</v>
      </c>
      <c r="G49" s="133" t="s">
        <v>33</v>
      </c>
      <c r="H49" s="21"/>
      <c r="I49" s="186" t="str">
        <f>CONCATENATE("Vida útil para ",D42," h/año")</f>
        <v>Vida útil para 1000 h/año</v>
      </c>
      <c r="J49" s="187"/>
      <c r="K49" s="137"/>
      <c r="O49" s="107"/>
      <c r="P49" s="107"/>
      <c r="Q49" s="107"/>
      <c r="R49" s="107"/>
    </row>
    <row r="50" spans="1:18" ht="16.5" customHeight="1">
      <c r="A50" s="20"/>
      <c r="B50" s="165" t="s">
        <v>49</v>
      </c>
      <c r="C50" s="166"/>
      <c r="D50" s="135">
        <v>0.1</v>
      </c>
      <c r="E50" s="125" t="s">
        <v>48</v>
      </c>
      <c r="F50" s="55">
        <f>+$D$44*$D50/(D42*100)</f>
        <v>0.207</v>
      </c>
      <c r="G50" s="133" t="s">
        <v>33</v>
      </c>
      <c r="H50" s="21"/>
      <c r="I50" s="138" t="s">
        <v>43</v>
      </c>
      <c r="J50" s="139">
        <f>+$D$44/($F$46+$F$47)</f>
        <v>3333.333333333333</v>
      </c>
      <c r="K50" s="137"/>
      <c r="O50" s="107"/>
      <c r="P50" s="107"/>
      <c r="Q50" s="107"/>
      <c r="R50" s="107"/>
    </row>
    <row r="51" spans="1:18" ht="16.5" customHeight="1" thickBot="1">
      <c r="A51" s="20"/>
      <c r="B51" s="188" t="s">
        <v>50</v>
      </c>
      <c r="C51" s="189"/>
      <c r="D51" s="140">
        <v>33</v>
      </c>
      <c r="E51" s="141" t="s">
        <v>37</v>
      </c>
      <c r="F51" s="142">
        <f>+D51/D28</f>
        <v>40.8375</v>
      </c>
      <c r="G51" s="143" t="s">
        <v>33</v>
      </c>
      <c r="H51" s="21"/>
      <c r="I51" s="138" t="s">
        <v>45</v>
      </c>
      <c r="J51" s="144">
        <f>+$D$44/($D$42*($F$46+$F$47))</f>
        <v>3.3333333333333335</v>
      </c>
      <c r="K51" s="137"/>
      <c r="O51" s="107"/>
      <c r="P51" s="107"/>
      <c r="Q51" s="107"/>
      <c r="R51" s="107"/>
    </row>
    <row r="52" spans="1:11" ht="16.5" customHeight="1" thickTop="1">
      <c r="A52" s="20"/>
      <c r="B52" s="145"/>
      <c r="C52" s="110"/>
      <c r="D52" s="146" t="s">
        <v>54</v>
      </c>
      <c r="E52" s="147"/>
      <c r="F52" s="89">
        <f>SUM(F46:F51)</f>
        <v>109.76849999999999</v>
      </c>
      <c r="G52" s="148" t="s">
        <v>33</v>
      </c>
      <c r="H52" s="21"/>
      <c r="I52" s="21"/>
      <c r="J52" s="21"/>
      <c r="K52" s="92"/>
    </row>
    <row r="53" spans="1:11" ht="16.5" customHeight="1">
      <c r="A53" s="20"/>
      <c r="B53" s="93"/>
      <c r="C53" s="149"/>
      <c r="D53" s="150"/>
      <c r="E53" s="150"/>
      <c r="F53" s="95">
        <f>D28*F52</f>
        <v>88.70181818181817</v>
      </c>
      <c r="G53" s="151" t="s">
        <v>37</v>
      </c>
      <c r="H53" s="21"/>
      <c r="I53" s="21"/>
      <c r="J53" s="21"/>
      <c r="K53" s="92"/>
    </row>
    <row r="54" spans="1:11" ht="16.5" customHeight="1">
      <c r="A54" s="20"/>
      <c r="B54" s="21"/>
      <c r="C54" s="21"/>
      <c r="D54" s="24"/>
      <c r="E54" s="24"/>
      <c r="F54" s="21"/>
      <c r="G54" s="91"/>
      <c r="H54" s="21"/>
      <c r="I54" s="21"/>
      <c r="J54" s="21"/>
      <c r="K54" s="152"/>
    </row>
    <row r="55" spans="1:11" ht="16.5" customHeight="1">
      <c r="A55" s="20"/>
      <c r="B55" s="21"/>
      <c r="C55" s="168" t="s">
        <v>55</v>
      </c>
      <c r="D55" s="169"/>
      <c r="E55" s="170"/>
      <c r="F55" s="153">
        <f>+F52+D38</f>
        <v>144.2685</v>
      </c>
      <c r="G55" s="154" t="s">
        <v>33</v>
      </c>
      <c r="H55" s="21"/>
      <c r="I55" s="167" t="s">
        <v>86</v>
      </c>
      <c r="J55" s="167"/>
      <c r="K55" s="26"/>
    </row>
    <row r="56" spans="1:11" ht="16.5" customHeight="1">
      <c r="A56" s="20"/>
      <c r="B56" s="21"/>
      <c r="C56" s="171"/>
      <c r="D56" s="172"/>
      <c r="E56" s="173"/>
      <c r="F56" s="153">
        <f>+F53+D39</f>
        <v>116.58060606060604</v>
      </c>
      <c r="G56" s="155" t="s">
        <v>37</v>
      </c>
      <c r="H56" s="21"/>
      <c r="I56" s="156">
        <f>+D42/D28</f>
        <v>1237.5</v>
      </c>
      <c r="J56" s="157" t="s">
        <v>87</v>
      </c>
      <c r="K56" s="26"/>
    </row>
    <row r="57" spans="1:11" ht="16.5" customHeight="1">
      <c r="A57" s="20"/>
      <c r="B57" s="21"/>
      <c r="C57" s="21"/>
      <c r="D57" s="21"/>
      <c r="E57" s="21"/>
      <c r="F57" s="21"/>
      <c r="G57" s="21"/>
      <c r="H57" s="21"/>
      <c r="I57" s="21"/>
      <c r="J57" s="158"/>
      <c r="K57" s="159"/>
    </row>
    <row r="58" spans="1:11" ht="16.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160"/>
    </row>
    <row r="59" spans="1:11" ht="16.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3"/>
    </row>
    <row r="60" spans="11:12" ht="16.5" customHeight="1">
      <c r="K60" s="11"/>
      <c r="L60" s="11"/>
    </row>
    <row r="61" spans="11:12" ht="16.5" customHeight="1">
      <c r="K61" s="11"/>
      <c r="L61" s="11"/>
    </row>
    <row r="62" spans="11:12" ht="13.5">
      <c r="K62" s="11"/>
      <c r="L62" s="11"/>
    </row>
    <row r="63" spans="11:12" ht="13.5">
      <c r="K63" s="11"/>
      <c r="L63" s="11"/>
    </row>
    <row r="64" spans="11:12" ht="13.5">
      <c r="K64" s="11"/>
      <c r="L64" s="11"/>
    </row>
    <row r="65" spans="11:12" ht="13.5" customHeight="1">
      <c r="K65" s="11"/>
      <c r="L65" s="11"/>
    </row>
    <row r="66" spans="11:12" ht="15.75" customHeight="1">
      <c r="K66" s="11"/>
      <c r="L66" s="11"/>
    </row>
    <row r="67" spans="11:12" ht="13.5">
      <c r="K67" s="11"/>
      <c r="L67" s="11"/>
    </row>
    <row r="68" spans="11:12" ht="13.5">
      <c r="K68" s="11"/>
      <c r="L68" s="11"/>
    </row>
    <row r="69" spans="11:12" ht="13.5">
      <c r="K69" s="11"/>
      <c r="L69" s="11"/>
    </row>
    <row r="70" spans="11:12" ht="13.5">
      <c r="K70" s="11"/>
      <c r="L70" s="11"/>
    </row>
    <row r="71" spans="11:12" ht="13.5">
      <c r="K71" s="11"/>
      <c r="L71" s="11"/>
    </row>
    <row r="72" spans="11:12" ht="13.5">
      <c r="K72" s="164"/>
      <c r="L72" s="11"/>
    </row>
    <row r="73" spans="11:12" ht="13.5">
      <c r="K73" s="164"/>
      <c r="L73" s="11"/>
    </row>
    <row r="74" spans="11:12" ht="13.5">
      <c r="K74" s="164"/>
      <c r="L74" s="11"/>
    </row>
    <row r="75" spans="11:12" ht="13.5">
      <c r="K75" s="11"/>
      <c r="L75" s="11"/>
    </row>
    <row r="76" spans="11:12" ht="13.5">
      <c r="K76" s="11"/>
      <c r="L76" s="11"/>
    </row>
  </sheetData>
  <sheetProtection/>
  <mergeCells count="32">
    <mergeCell ref="B50:C50"/>
    <mergeCell ref="B51:C51"/>
    <mergeCell ref="B46:C46"/>
    <mergeCell ref="B47:C47"/>
    <mergeCell ref="B48:C48"/>
    <mergeCell ref="I49:J49"/>
    <mergeCell ref="B37:C37"/>
    <mergeCell ref="B41:C41"/>
    <mergeCell ref="B42:C42"/>
    <mergeCell ref="B44:C44"/>
    <mergeCell ref="I44:J44"/>
    <mergeCell ref="B49:C49"/>
    <mergeCell ref="F41:G41"/>
    <mergeCell ref="B15:C15"/>
    <mergeCell ref="B35:C35"/>
    <mergeCell ref="I14:J14"/>
    <mergeCell ref="I19:J19"/>
    <mergeCell ref="B16:C16"/>
    <mergeCell ref="B22:C22"/>
    <mergeCell ref="B31:C31"/>
    <mergeCell ref="B33:C33"/>
    <mergeCell ref="B28:C28"/>
    <mergeCell ref="B32:C32"/>
    <mergeCell ref="I55:J55"/>
    <mergeCell ref="B26:C26"/>
    <mergeCell ref="B23:C23"/>
    <mergeCell ref="C55:E56"/>
    <mergeCell ref="M11:N11"/>
    <mergeCell ref="I23:J23"/>
    <mergeCell ref="I33:J33"/>
    <mergeCell ref="I28:J28"/>
    <mergeCell ref="M24:N24"/>
  </mergeCells>
  <conditionalFormatting sqref="J40">
    <cfRule type="expression" priority="1" dxfId="0" stopIfTrue="1">
      <formula>$D$32=25</formula>
    </cfRule>
  </conditionalFormatting>
  <conditionalFormatting sqref="J41">
    <cfRule type="expression" priority="2" dxfId="0" stopIfTrue="1">
      <formula>$D$32=50</formula>
    </cfRule>
  </conditionalFormatting>
  <conditionalFormatting sqref="J42">
    <cfRule type="expression" priority="3" dxfId="0" stopIfTrue="1">
      <formula>$D$32=75</formula>
    </cfRule>
  </conditionalFormatting>
  <conditionalFormatting sqref="J34:J36">
    <cfRule type="cellIs" priority="4" dxfId="0" operator="equal" stopIfTrue="1">
      <formula>$D$32</formula>
    </cfRule>
  </conditionalFormatting>
  <conditionalFormatting sqref="J24:J26 N19:O19">
    <cfRule type="cellIs" priority="5" dxfId="0" operator="equal" stopIfTrue="1">
      <formula>$D$16</formula>
    </cfRule>
  </conditionalFormatting>
  <conditionalFormatting sqref="J15:J17">
    <cfRule type="cellIs" priority="6" dxfId="0" operator="equal" stopIfTrue="1">
      <formula>$D$17</formula>
    </cfRule>
  </conditionalFormatting>
  <conditionalFormatting sqref="J29:J31">
    <cfRule type="cellIs" priority="7" dxfId="0" operator="equal" stopIfTrue="1">
      <formula>$D$27</formula>
    </cfRule>
  </conditionalFormatting>
  <conditionalFormatting sqref="J45:J47">
    <cfRule type="cellIs" priority="8" dxfId="0" operator="equal" stopIfTrue="1">
      <formula>$D$42</formula>
    </cfRule>
  </conditionalFormatting>
  <conditionalFormatting sqref="J20:J21 J27">
    <cfRule type="cellIs" priority="9" dxfId="0" operator="equal" stopIfTrue="1">
      <formula>#REF!</formula>
    </cfRule>
  </conditionalFormatting>
  <conditionalFormatting sqref="M27:M28 N25:N28">
    <cfRule type="cellIs" priority="10" dxfId="0" operator="equal" stopIfTrue="1">
      <formula>#REF!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X8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2"/>
    </row>
    <row r="2" s="1" customFormat="1" ht="12.75">
      <c r="A2" s="2"/>
    </row>
    <row r="3" s="1" customFormat="1" ht="12.75">
      <c r="A3" s="2"/>
    </row>
    <row r="4" s="1" customFormat="1" ht="12.75">
      <c r="A4" s="2"/>
    </row>
    <row r="5" s="1" customFormat="1" ht="12.75">
      <c r="A5" s="2"/>
    </row>
    <row r="6" s="1" customFormat="1" ht="12.75">
      <c r="A6" s="2"/>
    </row>
    <row r="7" s="1" customFormat="1" ht="12.75">
      <c r="A7" s="4"/>
    </row>
    <row r="8" s="1" customFormat="1" ht="12.75">
      <c r="A8" s="4"/>
    </row>
    <row r="9" spans="1:24" ht="12.75">
      <c r="A9" s="5" t="s">
        <v>88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4" t="s">
        <v>56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4" t="s">
        <v>94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4" t="s">
        <v>89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>
      <c r="A14" s="4" t="s">
        <v>95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7" customHeight="1">
      <c r="A15" s="4" t="s">
        <v>90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7" customHeight="1">
      <c r="A16" s="4" t="s">
        <v>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5.5" customHeight="1">
      <c r="A17" s="4" t="s">
        <v>91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4.75" customHeight="1">
      <c r="A18" s="4" t="s">
        <v>83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2.5" customHeight="1">
      <c r="A19" s="8" t="s">
        <v>96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4" t="s">
        <v>57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4" t="s">
        <v>68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.75" customHeight="1">
      <c r="A24" s="4" t="s">
        <v>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4" t="s">
        <v>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4" t="s">
        <v>92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4" t="s">
        <v>61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9" t="s">
        <v>97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4" t="s">
        <v>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4" t="s">
        <v>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4" t="s">
        <v>93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="1" customFormat="1" ht="12.75">
      <c r="A36" s="2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  <row r="82" s="1" customFormat="1" ht="12.75">
      <c r="A82" s="2"/>
    </row>
    <row r="83" s="1" customFormat="1" ht="12.75">
      <c r="A83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2008-09-10T09:41:05Z</cp:lastPrinted>
  <dcterms:created xsi:type="dcterms:W3CDTF">2006-06-06T08:15:00Z</dcterms:created>
  <dcterms:modified xsi:type="dcterms:W3CDTF">2014-06-27T08:51:41Z</dcterms:modified>
  <cp:category/>
  <cp:version/>
  <cp:contentType/>
  <cp:contentStatus/>
</cp:coreProperties>
</file>