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7.3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'[11]Arlleg01'!$IR$8190</definedName>
    <definedName name="\z">'[11]Arlleg01'!$IR$8190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'[9]3.1'!#REF!</definedName>
    <definedName name="A_impresión_IM">#REF!</definedName>
    <definedName name="alk">'[4]19.11-12'!$B$53</definedName>
    <definedName name="AÑOSEÑA">#REF!</definedName>
    <definedName name="_xlnm.Print_Area" localSheetId="0">'17.3.1'!$A$1:$P$29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kk" hidden="1">'[13]19.14-15'!#REF!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'[13]19.14-15'!#REF!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M0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<sst xmlns="http://schemas.openxmlformats.org/spreadsheetml/2006/main" count="21" uniqueCount="21">
  <si>
    <t>INDICADORES ECONÓMICOS DEL MEDIO RURAL - RED CONTABLE AGRARIA NACIONAL</t>
  </si>
  <si>
    <t>17.3.1. Evolución de los principales indicadores económicos</t>
  </si>
  <si>
    <t xml:space="preserve">Media por hectárea de SAU a precios corrientes  </t>
  </si>
  <si>
    <t>Miles de pesetas</t>
  </si>
  <si>
    <t>Euros</t>
  </si>
  <si>
    <t>2006 (P)</t>
  </si>
  <si>
    <t>2007(P)</t>
  </si>
  <si>
    <t>2008(P)</t>
  </si>
  <si>
    <t xml:space="preserve">    1. Producción final Agraria</t>
  </si>
  <si>
    <t>(-)2. Gastos fuera de la explotación</t>
  </si>
  <si>
    <t xml:space="preserve">    3. Valor añadido bruto a precios de mercado</t>
  </si>
  <si>
    <t>(+)4. Subvenciones de explotación (netas de impuestos)</t>
  </si>
  <si>
    <t xml:space="preserve">    5. Valor añadido bruto al coste de los factores</t>
  </si>
  <si>
    <t>(-)6. Amortizaciones</t>
  </si>
  <si>
    <t xml:space="preserve">    7. Valor añadido neto al coste de los factores</t>
  </si>
  <si>
    <t>(-)8. Salarios, arrendamientos e intereses pagados</t>
  </si>
  <si>
    <t xml:space="preserve">    9. Disponibilidades empresariales</t>
  </si>
  <si>
    <t>(P) Provisional. (Actualizados a Marzo 2010)</t>
  </si>
  <si>
    <t>(SAU): Superficie agrícola utilizada</t>
  </si>
  <si>
    <t>Ponderaciones para Ejercicios Contables 2002 a 2007: "Censo Agrario 1999" y Márgenes Brutos Estándar de las actividades "2000"</t>
  </si>
  <si>
    <t>Ponderaciones para Ejercicio Contable 2008: "Encuesta de Estructuras de Explotaciones Agrarias 2005" y Márgenes Brutos Estándar de las actividades "2002"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</si>
</sst>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#,##0.00_);\(#,##0.00\)"/>
    <numFmt numFmtId="171" formatCode="0.0"/>
    <numFmt numFmtId="172" formatCode="#,##0.0"/>
    <numFmt numFmtId="173" formatCode="0.000"/>
    <numFmt numFmtId="174" formatCode="#,##0.000"/>
    <numFmt numFmtId="175" formatCode="#,##0;\(0.0\)"/>
    <numFmt numFmtId="176" formatCode="_-* #,##0.00\ [$€]_-;\-* #,##0.00\ [$€]_-;_-* &quot;-&quot;??\ [$€]_-;_-@_-"/>
    <numFmt numFmtId="177" formatCode="#,##0_ ;\-#,##0\ "/>
    <numFmt numFmtId="178" formatCode="#,##0.0__;\–#,##0.0__;0.0__;@__"/>
    <numFmt numFmtId="179" formatCode="#,##0.00__;\–#,##0.00__;0.00__;@__"/>
    <numFmt numFmtId="180" formatCode="#,##0__;\–#,##0__;0__;@__"/>
    <numFmt numFmtId="181" formatCode="General\ \ \ \ "/>
    <numFmt numFmtId="182" formatCode="#,##0.0000"/>
    <numFmt numFmtId="183" formatCode="#,##0\ &quot;pta&quot;;\-#,##0\ &quot;pta&quot;"/>
    <numFmt numFmtId="184" formatCode="#,##0\ &quot;pta&quot;;[Red]\-#,##0\ &quot;pta&quot;"/>
    <numFmt numFmtId="185" formatCode="#,##0.00\ &quot;pta&quot;;\-#,##0.00\ &quot;pta&quot;"/>
    <numFmt numFmtId="186" formatCode="#,##0.00\ &quot;pta&quot;;[Red]\-#,##0.00\ &quot;pta&quot;"/>
    <numFmt numFmtId="187" formatCode="_-* #,##0\ &quot;pta&quot;_-;\-* #,##0\ &quot;pta&quot;_-;_-* &quot;-&quot;\ &quot;pta&quot;_-;_-@_-"/>
    <numFmt numFmtId="188" formatCode="_-* #,##0\ _p_t_a_-;\-* #,##0\ _p_t_a_-;_-* &quot;-&quot;\ _p_t_a_-;_-@_-"/>
    <numFmt numFmtId="189" formatCode="_-* #,##0.00\ &quot;pta&quot;_-;\-* #,##0.00\ &quot;pta&quot;_-;_-* &quot;-&quot;??\ &quot;pta&quot;_-;_-@_-"/>
    <numFmt numFmtId="190" formatCode="_-* #,##0.00\ _p_t_a_-;\-* #,##0.00\ _p_t_a_-;_-* &quot;-&quot;??\ _p_t_a_-;_-@_-"/>
    <numFmt numFmtId="191" formatCode="0.000000"/>
    <numFmt numFmtId="192" formatCode="0.00000"/>
    <numFmt numFmtId="193" formatCode="0.0000"/>
    <numFmt numFmtId="194" formatCode="0.0%"/>
    <numFmt numFmtId="195" formatCode="#,##0\ &quot;Pts&quot;;\-#,##0\ &quot;Pts&quot;"/>
    <numFmt numFmtId="196" formatCode="#,##0\ &quot;Pts&quot;;[Red]\-#,##0\ &quot;Pts&quot;"/>
    <numFmt numFmtId="197" formatCode="#,##0.00\ &quot;Pts&quot;;\-#,##0.00\ &quot;Pts&quot;"/>
    <numFmt numFmtId="198" formatCode="#,##0.00\ &quot;Pts&quot;;[Red]\-#,##0.00\ &quot;Pts&quot;"/>
    <numFmt numFmtId="199" formatCode="0.0_)"/>
    <numFmt numFmtId="200" formatCode="0.00_)"/>
    <numFmt numFmtId="201" formatCode="#,##0.0_);[Red]\(#,##0.0\)"/>
    <numFmt numFmtId="202" formatCode="0.00000_)"/>
    <numFmt numFmtId="203" formatCode="0.000_)"/>
    <numFmt numFmtId="204" formatCode="#,##0.000_);\(#,##0.000\)"/>
    <numFmt numFmtId="205" formatCode="&quot;$&quot;#,##0;\-&quot;$&quot;#,##0"/>
    <numFmt numFmtId="206" formatCode="&quot;$&quot;#,##0;[Red]\-&quot;$&quot;#,##0"/>
    <numFmt numFmtId="207" formatCode="&quot;$&quot;#,##0.00;\-&quot;$&quot;#,##0.00"/>
    <numFmt numFmtId="208" formatCode="&quot;$&quot;#,##0.00;[Red]\-&quot;$&quot;#,##0.00"/>
    <numFmt numFmtId="209" formatCode="_-&quot;$&quot;* #,##0_-;\-&quot;$&quot;* #,##0_-;_-&quot;$&quot;* &quot;-&quot;_-;_-@_-"/>
    <numFmt numFmtId="210" formatCode="_-* #,##0_-;\-* #,##0_-;_-* &quot;-&quot;_-;_-@_-"/>
    <numFmt numFmtId="211" formatCode="_-&quot;$&quot;* #,##0.00_-;\-&quot;$&quot;* #,##0.00_-;_-&quot;$&quot;* &quot;-&quot;??_-;_-@_-"/>
    <numFmt numFmtId="212" formatCode="_-* #,##0.00_-;\-* #,##0.00_-;_-* &quot;-&quot;??_-;_-@_-"/>
    <numFmt numFmtId="213" formatCode="0.0000000"/>
    <numFmt numFmtId="214" formatCode="0_)"/>
    <numFmt numFmtId="215" formatCode="\1\9\9\6"/>
    <numFmt numFmtId="216" formatCode="\1\9\9\5"/>
    <numFmt numFmtId="217" formatCode="General_)"/>
    <numFmt numFmtId="218" formatCode="#,##0.00000"/>
    <numFmt numFmtId="219" formatCode="0.00000000"/>
    <numFmt numFmtId="220" formatCode="00000"/>
    <numFmt numFmtId="221" formatCode="#,##0;[Red]#,##0"/>
    <numFmt numFmtId="222" formatCode="#,##0;;"/>
    <numFmt numFmtId="223" formatCode="#,##0.0__"/>
    <numFmt numFmtId="224" formatCode="&quot;Sí&quot;;&quot;Sí&quot;;&quot;No&quot;"/>
    <numFmt numFmtId="225" formatCode="&quot;Verdadero&quot;;&quot;Verdadero&quot;;&quot;Falso&quot;"/>
    <numFmt numFmtId="226" formatCode="&quot;Activado&quot;;&quot;Activado&quot;;&quot;Desactivado&quot;"/>
    <numFmt numFmtId="227" formatCode="[$€-2]\ #,##0.00_);[Red]\([$€-2]\ #,##0.00\)"/>
  </numFmts>
  <fonts count="8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5" fillId="0" borderId="0" xfId="22" applyFont="1" applyAlignment="1">
      <alignment horizontal="center"/>
      <protection/>
    </xf>
    <xf numFmtId="0" fontId="6" fillId="0" borderId="0" xfId="22" applyFont="1">
      <alignment/>
      <protection/>
    </xf>
    <xf numFmtId="0" fontId="0" fillId="0" borderId="0" xfId="22" applyFont="1" applyAlignment="1">
      <alignment horizontal="centerContinuous"/>
      <protection/>
    </xf>
    <xf numFmtId="0" fontId="0" fillId="0" borderId="0" xfId="22" applyFont="1">
      <alignment/>
      <protection/>
    </xf>
    <xf numFmtId="0" fontId="0" fillId="0" borderId="0" xfId="22" applyFont="1" applyBorder="1">
      <alignment/>
      <protection/>
    </xf>
    <xf numFmtId="0" fontId="7" fillId="0" borderId="0" xfId="22" applyFont="1" applyAlignment="1">
      <alignment horizontal="center"/>
      <protection/>
    </xf>
    <xf numFmtId="0" fontId="7" fillId="0" borderId="2" xfId="22" applyFont="1" applyBorder="1" applyAlignment="1">
      <alignment horizontal="center"/>
      <protection/>
    </xf>
    <xf numFmtId="0" fontId="0" fillId="0" borderId="2" xfId="0" applyBorder="1" applyAlignment="1">
      <alignment/>
    </xf>
    <xf numFmtId="0" fontId="7" fillId="2" borderId="3" xfId="22" applyFont="1" applyFill="1" applyBorder="1" applyAlignment="1">
      <alignment horizontal="center" vertical="center"/>
      <protection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22" applyFont="1" applyFill="1" applyBorder="1" applyAlignment="1">
      <alignment horizontal="center" vertical="center"/>
      <protection/>
    </xf>
    <xf numFmtId="0" fontId="0" fillId="2" borderId="8" xfId="22" applyFont="1" applyFill="1" applyBorder="1" applyAlignment="1">
      <alignment horizontal="center" vertical="center"/>
      <protection/>
    </xf>
    <xf numFmtId="0" fontId="0" fillId="2" borderId="9" xfId="22" applyFont="1" applyFill="1" applyBorder="1" applyAlignment="1">
      <alignment horizontal="center" vertical="center"/>
      <protection/>
    </xf>
    <xf numFmtId="0" fontId="0" fillId="0" borderId="3" xfId="22" applyFont="1" applyBorder="1">
      <alignment/>
      <protection/>
    </xf>
    <xf numFmtId="178" fontId="0" fillId="0" borderId="10" xfId="0" applyNumberFormat="1" applyFont="1" applyFill="1" applyBorder="1" applyAlignment="1" applyProtection="1">
      <alignment horizontal="right"/>
      <protection/>
    </xf>
    <xf numFmtId="178" fontId="0" fillId="0" borderId="11" xfId="0" applyNumberFormat="1" applyFont="1" applyFill="1" applyBorder="1" applyAlignment="1" applyProtection="1">
      <alignment horizontal="right"/>
      <protection/>
    </xf>
    <xf numFmtId="0" fontId="0" fillId="0" borderId="12" xfId="22" applyFont="1" applyBorder="1">
      <alignment/>
      <protection/>
    </xf>
    <xf numFmtId="178" fontId="0" fillId="0" borderId="13" xfId="0" applyNumberFormat="1" applyFont="1" applyFill="1" applyBorder="1" applyAlignment="1" applyProtection="1">
      <alignment horizontal="right"/>
      <protection/>
    </xf>
    <xf numFmtId="178" fontId="0" fillId="0" borderId="14" xfId="0" applyNumberFormat="1" applyFont="1" applyFill="1" applyBorder="1" applyAlignment="1" applyProtection="1">
      <alignment horizontal="right"/>
      <protection/>
    </xf>
    <xf numFmtId="0" fontId="0" fillId="0" borderId="7" xfId="22" applyFont="1" applyBorder="1">
      <alignment/>
      <protection/>
    </xf>
    <xf numFmtId="178" fontId="0" fillId="0" borderId="15" xfId="0" applyNumberFormat="1" applyFont="1" applyFill="1" applyBorder="1" applyAlignment="1" applyProtection="1">
      <alignment horizontal="right"/>
      <protection/>
    </xf>
    <xf numFmtId="178" fontId="0" fillId="0" borderId="16" xfId="0" applyNumberFormat="1" applyFont="1" applyFill="1" applyBorder="1" applyAlignment="1" applyProtection="1">
      <alignment horizontal="right"/>
      <protection/>
    </xf>
    <xf numFmtId="0" fontId="0" fillId="0" borderId="17" xfId="0" applyFont="1" applyBorder="1" applyAlignment="1" quotePrefix="1">
      <alignment/>
    </xf>
    <xf numFmtId="0" fontId="0" fillId="0" borderId="17" xfId="22" applyFont="1" applyBorder="1">
      <alignment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REDCON1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19050</xdr:rowOff>
    </xdr:to>
    <xdr:sp>
      <xdr:nvSpPr>
        <xdr:cNvPr id="1" name="Line 1"/>
        <xdr:cNvSpPr>
          <a:spLocks/>
        </xdr:cNvSpPr>
      </xdr:nvSpPr>
      <xdr:spPr>
        <a:xfrm>
          <a:off x="5038725" y="29813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19050</xdr:rowOff>
    </xdr:to>
    <xdr:sp>
      <xdr:nvSpPr>
        <xdr:cNvPr id="2" name="Line 2"/>
        <xdr:cNvSpPr>
          <a:spLocks/>
        </xdr:cNvSpPr>
      </xdr:nvSpPr>
      <xdr:spPr>
        <a:xfrm>
          <a:off x="5038725" y="29813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19050</xdr:rowOff>
    </xdr:to>
    <xdr:sp>
      <xdr:nvSpPr>
        <xdr:cNvPr id="3" name="Line 3"/>
        <xdr:cNvSpPr>
          <a:spLocks/>
        </xdr:cNvSpPr>
      </xdr:nvSpPr>
      <xdr:spPr>
        <a:xfrm>
          <a:off x="5038725" y="29813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19050</xdr:rowOff>
    </xdr:to>
    <xdr:sp>
      <xdr:nvSpPr>
        <xdr:cNvPr id="4" name="Line 4"/>
        <xdr:cNvSpPr>
          <a:spLocks/>
        </xdr:cNvSpPr>
      </xdr:nvSpPr>
      <xdr:spPr>
        <a:xfrm>
          <a:off x="5038725" y="29813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12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tablas%20Excel\CAPITULO%2017\exec17_2.7.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9"/>
      <sheetName val="17.2.10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7.2.7.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8" transitionEvaluation="1">
    <pageSetUpPr fitToPage="1"/>
  </sheetPr>
  <dimension ref="A1:O28"/>
  <sheetViews>
    <sheetView showGridLines="0" tabSelected="1" view="pageBreakPreview" zoomScale="75" zoomScaleNormal="75" zoomScaleSheetLayoutView="75" workbookViewId="0" topLeftCell="A1">
      <selection activeCell="B19" sqref="B19"/>
    </sheetView>
  </sheetViews>
  <sheetFormatPr defaultColWidth="12.57421875" defaultRowHeight="12.75"/>
  <cols>
    <col min="1" max="1" width="44.7109375" style="4" customWidth="1"/>
    <col min="2" max="8" width="7.7109375" style="4" customWidth="1"/>
    <col min="9" max="10" width="7.7109375" style="5" customWidth="1"/>
    <col min="11" max="14" width="7.7109375" style="4" customWidth="1"/>
    <col min="15" max="15" width="9.00390625" style="4" bestFit="1" customWidth="1"/>
    <col min="16" max="16384" width="19.140625" style="4" customWidth="1"/>
  </cols>
  <sheetData>
    <row r="1" spans="1:15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7" ht="12.75">
      <c r="A2" s="3"/>
      <c r="B2" s="3"/>
      <c r="C2" s="3"/>
      <c r="D2" s="3"/>
      <c r="E2" s="3"/>
      <c r="F2" s="3"/>
      <c r="G2" s="3"/>
    </row>
    <row r="3" spans="1:15" ht="1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5" customHeight="1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4" ht="14.25" customHeight="1" thickBot="1">
      <c r="A5" s="7"/>
      <c r="B5" s="8"/>
      <c r="C5" s="8"/>
      <c r="D5" s="8"/>
      <c r="E5" s="8"/>
      <c r="F5" s="8"/>
      <c r="G5" s="8"/>
      <c r="H5" s="8"/>
      <c r="K5" s="5"/>
      <c r="L5" s="5"/>
      <c r="M5" s="5"/>
      <c r="N5" s="5"/>
    </row>
    <row r="6" spans="1:15" ht="24.75" customHeight="1">
      <c r="A6" s="9"/>
      <c r="B6" s="10" t="s">
        <v>3</v>
      </c>
      <c r="C6" s="11"/>
      <c r="D6" s="11"/>
      <c r="E6" s="11"/>
      <c r="F6" s="11"/>
      <c r="G6" s="11"/>
      <c r="H6" s="12"/>
      <c r="I6" s="10" t="s">
        <v>4</v>
      </c>
      <c r="J6" s="11"/>
      <c r="K6" s="11"/>
      <c r="L6" s="11"/>
      <c r="M6" s="11"/>
      <c r="N6" s="11"/>
      <c r="O6" s="11"/>
    </row>
    <row r="7" spans="1:15" ht="24.75" customHeight="1" thickBot="1">
      <c r="A7" s="13"/>
      <c r="B7" s="14">
        <v>1995</v>
      </c>
      <c r="C7" s="14">
        <v>1996</v>
      </c>
      <c r="D7" s="14">
        <v>1997</v>
      </c>
      <c r="E7" s="14">
        <v>1998</v>
      </c>
      <c r="F7" s="14">
        <v>1999</v>
      </c>
      <c r="G7" s="14">
        <v>2000</v>
      </c>
      <c r="H7" s="14">
        <v>2001</v>
      </c>
      <c r="I7" s="14">
        <v>2002</v>
      </c>
      <c r="J7" s="14">
        <v>2003</v>
      </c>
      <c r="K7" s="14">
        <v>2004</v>
      </c>
      <c r="L7" s="14">
        <v>2005</v>
      </c>
      <c r="M7" s="14" t="s">
        <v>5</v>
      </c>
      <c r="N7" s="15" t="s">
        <v>6</v>
      </c>
      <c r="O7" s="15" t="s">
        <v>7</v>
      </c>
    </row>
    <row r="8" spans="1:15" ht="21" customHeight="1">
      <c r="A8" s="16" t="s">
        <v>8</v>
      </c>
      <c r="B8" s="17">
        <v>147.3</v>
      </c>
      <c r="C8" s="17">
        <v>165.1</v>
      </c>
      <c r="D8" s="17">
        <v>168</v>
      </c>
      <c r="E8" s="17">
        <v>161.7</v>
      </c>
      <c r="F8" s="17">
        <v>167.9</v>
      </c>
      <c r="G8" s="17">
        <v>180.06666666666666</v>
      </c>
      <c r="H8" s="17">
        <f>5318/28.8</f>
        <v>184.65277777777777</v>
      </c>
      <c r="I8" s="17">
        <v>1143.1</v>
      </c>
      <c r="J8" s="17">
        <v>1126.7</v>
      </c>
      <c r="K8" s="17">
        <v>1413.4375</v>
      </c>
      <c r="L8" s="17">
        <f>(19825+11631+585)/25.3</f>
        <v>1266.4426877470355</v>
      </c>
      <c r="M8" s="17">
        <f>(20337+11088+907)/25.7</f>
        <v>1258.0544747081713</v>
      </c>
      <c r="N8" s="18">
        <f>(24713+11208+500)/25.9</f>
        <v>1406.2162162162163</v>
      </c>
      <c r="O8" s="18">
        <f>(45083+19362+563)/45.2</f>
        <v>1438.230088495575</v>
      </c>
    </row>
    <row r="9" spans="1:15" ht="12.75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1"/>
      <c r="O9" s="21"/>
    </row>
    <row r="10" spans="1:15" ht="12.75">
      <c r="A10" s="19" t="s">
        <v>9</v>
      </c>
      <c r="B10" s="20">
        <v>61.8</v>
      </c>
      <c r="C10" s="20">
        <v>65.5</v>
      </c>
      <c r="D10" s="20">
        <v>69.9</v>
      </c>
      <c r="E10" s="20">
        <v>59.3</v>
      </c>
      <c r="F10" s="20">
        <v>65.3</v>
      </c>
      <c r="G10" s="20">
        <v>66.87</v>
      </c>
      <c r="H10" s="20">
        <f>2038/28.8</f>
        <v>70.76388888888889</v>
      </c>
      <c r="I10" s="20">
        <v>447.3</v>
      </c>
      <c r="J10" s="20">
        <v>464.3</v>
      </c>
      <c r="K10" s="20">
        <v>597.578125</v>
      </c>
      <c r="L10" s="20">
        <f>L8-L12</f>
        <v>574.0711462450593</v>
      </c>
      <c r="M10" s="20">
        <f>M8-M12</f>
        <v>567.15953307393</v>
      </c>
      <c r="N10" s="21">
        <f>N8-N12</f>
        <v>587.953667953668</v>
      </c>
      <c r="O10" s="21">
        <f>O8-O12</f>
        <v>660.5973451327433</v>
      </c>
    </row>
    <row r="11" spans="1:15" ht="12.75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1"/>
      <c r="O11" s="21"/>
    </row>
    <row r="12" spans="1:15" ht="12.75">
      <c r="A12" s="19" t="s">
        <v>10</v>
      </c>
      <c r="B12" s="20">
        <v>85.5</v>
      </c>
      <c r="C12" s="20">
        <v>99.6</v>
      </c>
      <c r="D12" s="20">
        <v>96.7</v>
      </c>
      <c r="E12" s="20">
        <v>96.2</v>
      </c>
      <c r="F12" s="20">
        <v>99.1</v>
      </c>
      <c r="G12" s="20">
        <v>107.5</v>
      </c>
      <c r="H12" s="20">
        <f>3106/28.8</f>
        <v>107.84722222222221</v>
      </c>
      <c r="I12" s="20">
        <v>655.8</v>
      </c>
      <c r="J12" s="20">
        <v>662.4</v>
      </c>
      <c r="K12" s="20">
        <v>815.859375</v>
      </c>
      <c r="L12" s="20">
        <f>17517/25.3</f>
        <v>692.3715415019763</v>
      </c>
      <c r="M12" s="20">
        <f>17756/25.7</f>
        <v>690.8949416342413</v>
      </c>
      <c r="N12" s="21">
        <f>21193/25.9</f>
        <v>818.2625482625483</v>
      </c>
      <c r="O12" s="21">
        <f>35149/45.2</f>
        <v>777.6327433628318</v>
      </c>
    </row>
    <row r="13" spans="1:15" ht="12.75">
      <c r="A13" s="19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1"/>
      <c r="O13" s="21"/>
    </row>
    <row r="14" spans="1:15" ht="12.75">
      <c r="A14" s="19" t="s">
        <v>11</v>
      </c>
      <c r="B14" s="20">
        <v>25.8</v>
      </c>
      <c r="C14" s="20">
        <v>27.9</v>
      </c>
      <c r="D14" s="20">
        <v>30.6</v>
      </c>
      <c r="E14" s="20">
        <v>29.7</v>
      </c>
      <c r="F14" s="20">
        <v>30.6</v>
      </c>
      <c r="G14" s="20">
        <v>33.46666666666667</v>
      </c>
      <c r="H14" s="20">
        <f>1056/28.8</f>
        <v>36.666666666666664</v>
      </c>
      <c r="I14" s="20">
        <v>218.9</v>
      </c>
      <c r="J14" s="20">
        <v>219.3</v>
      </c>
      <c r="K14" s="20">
        <v>234.1015625</v>
      </c>
      <c r="L14" s="20">
        <f>(6102+2272)/25.3</f>
        <v>330.9881422924901</v>
      </c>
      <c r="M14" s="20">
        <f>(6517+594)/25.7</f>
        <v>276.69260700389106</v>
      </c>
      <c r="N14" s="21">
        <f>(5401+588)/25.9</f>
        <v>231.23552123552125</v>
      </c>
      <c r="O14" s="21">
        <f>(10569+1053)/45.2</f>
        <v>257.1238938053097</v>
      </c>
    </row>
    <row r="15" spans="1:15" ht="12.75">
      <c r="A15" s="19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1"/>
      <c r="O15" s="21"/>
    </row>
    <row r="16" spans="1:15" ht="12.75">
      <c r="A16" s="19" t="s">
        <v>12</v>
      </c>
      <c r="B16" s="20">
        <v>111.3</v>
      </c>
      <c r="C16" s="20">
        <v>127.5</v>
      </c>
      <c r="D16" s="20">
        <v>127.3</v>
      </c>
      <c r="E16" s="20">
        <v>126.4</v>
      </c>
      <c r="F16" s="20">
        <v>130.6</v>
      </c>
      <c r="G16" s="20">
        <v>140.96666666666667</v>
      </c>
      <c r="H16" s="20">
        <f>4167/28.8</f>
        <v>144.6875</v>
      </c>
      <c r="I16" s="20">
        <v>876.9</v>
      </c>
      <c r="J16" s="20">
        <v>881.7</v>
      </c>
      <c r="K16" s="20">
        <v>1064.0625</v>
      </c>
      <c r="L16" s="20">
        <f>23874/25.3</f>
        <v>943.6363636363636</v>
      </c>
      <c r="M16" s="20">
        <f>24347/25.7</f>
        <v>947.3540856031128</v>
      </c>
      <c r="N16" s="21">
        <f>26720/25.9</f>
        <v>1031.6602316602318</v>
      </c>
      <c r="O16" s="21">
        <f>45718/45.2</f>
        <v>1011.4601769911504</v>
      </c>
    </row>
    <row r="17" spans="1:15" ht="12.75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1"/>
      <c r="O17" s="21"/>
    </row>
    <row r="18" spans="1:15" ht="15.75" customHeight="1">
      <c r="A18" s="19" t="s">
        <v>13</v>
      </c>
      <c r="B18" s="20">
        <v>13.8</v>
      </c>
      <c r="C18" s="20">
        <v>12</v>
      </c>
      <c r="D18" s="20">
        <v>11.1</v>
      </c>
      <c r="E18" s="20">
        <v>11.1</v>
      </c>
      <c r="F18" s="20">
        <v>12.2</v>
      </c>
      <c r="G18" s="20">
        <v>11.666666666666666</v>
      </c>
      <c r="H18" s="20">
        <f>339/28.8</f>
        <v>11.770833333333334</v>
      </c>
      <c r="I18" s="20">
        <v>72.4</v>
      </c>
      <c r="J18" s="20">
        <v>65.6</v>
      </c>
      <c r="K18" s="20">
        <v>74.375</v>
      </c>
      <c r="L18" s="20">
        <f>1773/25.3</f>
        <v>70.0790513833992</v>
      </c>
      <c r="M18" s="20">
        <f>2267/25.7</f>
        <v>88.21011673151752</v>
      </c>
      <c r="N18" s="21">
        <f>2162/25.9</f>
        <v>83.47490347490348</v>
      </c>
      <c r="O18" s="21">
        <f>3340/45.2</f>
        <v>73.8938053097345</v>
      </c>
    </row>
    <row r="19" spans="1:15" ht="15.75" customHeight="1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1"/>
      <c r="O19" s="21"/>
    </row>
    <row r="20" spans="1:15" ht="15.75" customHeight="1">
      <c r="A20" s="19" t="s">
        <v>14</v>
      </c>
      <c r="B20" s="20">
        <v>97.5</v>
      </c>
      <c r="C20" s="20">
        <v>115.5</v>
      </c>
      <c r="D20" s="20">
        <v>116.1</v>
      </c>
      <c r="E20" s="20">
        <v>115.3</v>
      </c>
      <c r="F20" s="20">
        <v>118.4</v>
      </c>
      <c r="G20" s="20">
        <v>129.3</v>
      </c>
      <c r="H20" s="20">
        <f>3828/28.8</f>
        <v>132.91666666666666</v>
      </c>
      <c r="I20" s="20">
        <v>804.5</v>
      </c>
      <c r="J20" s="20">
        <v>816.1</v>
      </c>
      <c r="K20" s="20">
        <v>989.6875</v>
      </c>
      <c r="L20" s="20">
        <f>22101/25.3</f>
        <v>873.5573122529644</v>
      </c>
      <c r="M20" s="20">
        <f>22080/25.7</f>
        <v>859.1439688715953</v>
      </c>
      <c r="N20" s="21">
        <f>24558/25.9</f>
        <v>948.1853281853282</v>
      </c>
      <c r="O20" s="21">
        <f>42378/45.2</f>
        <v>937.5663716814158</v>
      </c>
    </row>
    <row r="21" spans="1:15" ht="15.75" customHeight="1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1"/>
      <c r="O21" s="21"/>
    </row>
    <row r="22" spans="1:15" ht="12.75">
      <c r="A22" s="19" t="s">
        <v>15</v>
      </c>
      <c r="B22" s="20">
        <v>12.7</v>
      </c>
      <c r="C22" s="20">
        <v>17.4</v>
      </c>
      <c r="D22" s="20">
        <v>18.8</v>
      </c>
      <c r="E22" s="20">
        <v>17.8</v>
      </c>
      <c r="F22" s="20">
        <v>20.3</v>
      </c>
      <c r="G22" s="20">
        <v>18.366666666666667</v>
      </c>
      <c r="H22" s="20">
        <f>(456+122+47)/28.8</f>
        <v>21.70138888888889</v>
      </c>
      <c r="I22" s="20">
        <v>139.6</v>
      </c>
      <c r="J22" s="20">
        <v>124.5</v>
      </c>
      <c r="K22" s="20">
        <v>161.40625</v>
      </c>
      <c r="L22" s="20">
        <f>(2713+861+168)/25.3</f>
        <v>147.90513833992094</v>
      </c>
      <c r="M22" s="20">
        <f>(2383+953+178)/25.7</f>
        <v>136.73151750972764</v>
      </c>
      <c r="N22" s="21">
        <f>(2782+939+177)/25.9</f>
        <v>150.5019305019305</v>
      </c>
      <c r="O22" s="21">
        <f>(6830+2312+376)/45.2</f>
        <v>210.57522123893804</v>
      </c>
    </row>
    <row r="23" spans="1:15" ht="12.75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1"/>
      <c r="O23" s="21"/>
    </row>
    <row r="24" spans="1:15" ht="13.5" thickBot="1">
      <c r="A24" s="22" t="s">
        <v>16</v>
      </c>
      <c r="B24" s="23">
        <v>84.8</v>
      </c>
      <c r="C24" s="23">
        <v>98.1</v>
      </c>
      <c r="D24" s="23">
        <v>97.2</v>
      </c>
      <c r="E24" s="23">
        <v>97.5</v>
      </c>
      <c r="F24" s="23">
        <v>95.1</v>
      </c>
      <c r="G24" s="23">
        <v>110.93333333333334</v>
      </c>
      <c r="H24" s="23">
        <f>3203/28.8</f>
        <v>111.21527777777777</v>
      </c>
      <c r="I24" s="23">
        <v>665</v>
      </c>
      <c r="J24" s="23">
        <v>691.6</v>
      </c>
      <c r="K24" s="23">
        <v>828.28125</v>
      </c>
      <c r="L24" s="23">
        <f>18359/25.3</f>
        <v>725.6521739130435</v>
      </c>
      <c r="M24" s="23">
        <f>18566/25.7</f>
        <v>722.4124513618677</v>
      </c>
      <c r="N24" s="24">
        <f>20660/25.9</f>
        <v>797.6833976833977</v>
      </c>
      <c r="O24" s="24">
        <f>32860/45.2</f>
        <v>726.9911504424779</v>
      </c>
    </row>
    <row r="25" spans="1:14" ht="12.75">
      <c r="A25" s="25" t="s">
        <v>17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ht="12.75">
      <c r="A26" s="4" t="s">
        <v>18</v>
      </c>
    </row>
    <row r="27" ht="12.75">
      <c r="A27" s="4" t="s">
        <v>19</v>
      </c>
    </row>
    <row r="28" ht="12.75">
      <c r="A28" s="4" t="s">
        <v>20</v>
      </c>
    </row>
  </sheetData>
  <mergeCells count="5">
    <mergeCell ref="A1:O1"/>
    <mergeCell ref="B6:H6"/>
    <mergeCell ref="I6:O6"/>
    <mergeCell ref="A3:O3"/>
    <mergeCell ref="A4:O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0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2014-05-07T09:51:37Z</dcterms:created>
  <dcterms:modified xsi:type="dcterms:W3CDTF">2014-05-07T09:52:07Z</dcterms:modified>
  <cp:category/>
  <cp:version/>
  <cp:contentType/>
  <cp:contentStatus/>
</cp:coreProperties>
</file>