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" sheetId="1" r:id="rId1"/>
    <sheet name="16.2" sheetId="2" r:id="rId2"/>
    <sheet name="16.3" sheetId="3" r:id="rId3"/>
    <sheet name="16.4" sheetId="4" r:id="rId4"/>
    <sheet name="16.5" sheetId="5" r:id="rId5"/>
    <sheet name="16.6" sheetId="6" r:id="rId6"/>
    <sheet name="16.7" sheetId="7" r:id="rId7"/>
    <sheet name="16.8" sheetId="8" r:id="rId8"/>
    <sheet name="16.9" sheetId="9" r:id="rId9"/>
    <sheet name="16.10" sheetId="10" r:id="rId10"/>
    <sheet name="16.11" sheetId="11" r:id="rId11"/>
    <sheet name="16.12" sheetId="12" r:id="rId12"/>
    <sheet name="16.13" sheetId="13" r:id="rId13"/>
    <sheet name="16.14" sheetId="14" r:id="rId14"/>
    <sheet name="16.15" sheetId="15" r:id="rId15"/>
    <sheet name="16.16" sheetId="16" r:id="rId16"/>
    <sheet name="16.17" sheetId="17" r:id="rId17"/>
    <sheet name="16.18" sheetId="18" r:id="rId18"/>
    <sheet name="16.19" sheetId="19" r:id="rId19"/>
    <sheet name="16.20" sheetId="20" r:id="rId20"/>
    <sheet name="16.21" sheetId="21" r:id="rId21"/>
    <sheet name="16.22" sheetId="22" r:id="rId22"/>
    <sheet name="16.23" sheetId="23" r:id="rId23"/>
    <sheet name="16.24" sheetId="24" r:id="rId24"/>
    <sheet name="16.25" sheetId="25" r:id="rId25"/>
    <sheet name="16.26" sheetId="26" r:id="rId26"/>
    <sheet name="16.27" sheetId="27" r:id="rId27"/>
    <sheet name="16.28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 localSheetId="12">#REF!</definedName>
    <definedName name="\A" localSheetId="13">#REF!</definedName>
    <definedName name="\A" localSheetId="14">#REF!</definedName>
    <definedName name="\A" localSheetId="16">#REF!</definedName>
    <definedName name="\A" localSheetId="17">'16.18'!#REF!</definedName>
    <definedName name="\A" localSheetId="18">#REF!</definedName>
    <definedName name="\A" localSheetId="24">#REF!</definedName>
    <definedName name="\A" localSheetId="25">'16.26'!#REF!</definedName>
    <definedName name="\A" localSheetId="26">#REF!</definedName>
    <definedName name="\A" localSheetId="5">#REF!</definedName>
    <definedName name="\A">#REF!</definedName>
    <definedName name="\B">#REF!</definedName>
    <definedName name="\C" localSheetId="12">#REF!</definedName>
    <definedName name="\C" localSheetId="13">#REF!</definedName>
    <definedName name="\C" localSheetId="14">#REF!</definedName>
    <definedName name="\C" localSheetId="16">#REF!</definedName>
    <definedName name="\C" localSheetId="17">'16.18'!#REF!</definedName>
    <definedName name="\C" localSheetId="18">#REF!</definedName>
    <definedName name="\C" localSheetId="24">#REF!</definedName>
    <definedName name="\C" localSheetId="25">'16.26'!#REF!</definedName>
    <definedName name="\C" localSheetId="26">#REF!</definedName>
    <definedName name="\C" localSheetId="5">#REF!</definedName>
    <definedName name="\C">#REF!</definedName>
    <definedName name="\D">'[4]19.11-12'!$B$51</definedName>
    <definedName name="\G" localSheetId="12">#REF!</definedName>
    <definedName name="\G" localSheetId="13">#REF!</definedName>
    <definedName name="\G" localSheetId="14">#REF!</definedName>
    <definedName name="\G" localSheetId="16">#REF!</definedName>
    <definedName name="\G" localSheetId="17">'16.18'!#REF!</definedName>
    <definedName name="\G" localSheetId="18">#REF!</definedName>
    <definedName name="\G" localSheetId="24">#REF!</definedName>
    <definedName name="\G" localSheetId="25">'16.26'!#REF!</definedName>
    <definedName name="\G" localSheetId="26">#REF!</definedName>
    <definedName name="\G" localSheetId="5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'16.1'!$A$1:$H$84</definedName>
    <definedName name="_xlnm.Print_Area" localSheetId="9">'16.10'!$A$1:$I$88</definedName>
    <definedName name="_xlnm.Print_Area" localSheetId="10">'16.11'!$A$1:$I$17</definedName>
    <definedName name="_xlnm.Print_Area" localSheetId="11">'16.12'!$A$1:$D$29</definedName>
    <definedName name="_xlnm.Print_Area" localSheetId="13">'16.14'!$A$1:$F$31</definedName>
    <definedName name="_xlnm.Print_Area" localSheetId="15">'16.16'!$A$1:$G$92</definedName>
    <definedName name="_xlnm.Print_Area" localSheetId="16">'16.17'!$A$1:$H$55</definedName>
    <definedName name="_xlnm.Print_Area" localSheetId="19">'16.20'!$A$1:$I$87</definedName>
    <definedName name="_xlnm.Print_Area" localSheetId="20">'16.21'!$A$1:$J$88</definedName>
    <definedName name="_xlnm.Print_Area" localSheetId="21">'16.22'!$A$1:$K$88</definedName>
    <definedName name="_xlnm.Print_Area" localSheetId="25">'16.26'!$A$1:$D$62</definedName>
    <definedName name="_xlnm.Print_Area" localSheetId="6">'16.7'!$A$1:$J$85</definedName>
    <definedName name="_xlnm.Print_Area" localSheetId="7">'16.8'!$A$1:$G$87</definedName>
    <definedName name="_xlnm.Print_Area" localSheetId="8">'16.9'!$A$1:$I$89</definedName>
    <definedName name="GUION">#REF!</definedName>
    <definedName name="Imprimir_área_IM" localSheetId="12">#REF!</definedName>
    <definedName name="Imprimir_área_IM" localSheetId="13">#REF!</definedName>
    <definedName name="Imprimir_área_IM" localSheetId="14">#REF!</definedName>
    <definedName name="Imprimir_área_IM" localSheetId="16">#REF!</definedName>
    <definedName name="Imprimir_área_IM" localSheetId="17">'16.18'!$A$2:$D$76</definedName>
    <definedName name="Imprimir_área_IM" localSheetId="18">#REF!</definedName>
    <definedName name="Imprimir_área_IM" localSheetId="24">#REF!</definedName>
    <definedName name="Imprimir_área_IM" localSheetId="25">'16.26'!$A$1:$D$76</definedName>
    <definedName name="Imprimir_área_IM" localSheetId="26">#REF!</definedName>
    <definedName name="Imprimir_área_IM" localSheetId="5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<sst xmlns="http://schemas.openxmlformats.org/spreadsheetml/2006/main" count="3383" uniqueCount="509">
  <si>
    <t>VIÑEDO</t>
  </si>
  <si>
    <t>16.6.  VIÑEDO: Serie histórica de superficie, rendimiento, producción y destino de la producción</t>
  </si>
  <si>
    <t>Viñedo de uva de mesa</t>
  </si>
  <si>
    <t>Viñedo de uva para transformación (1)</t>
  </si>
  <si>
    <t>Superficie (miles de ha)</t>
  </si>
  <si>
    <t>Rendimiento</t>
  </si>
  <si>
    <t>Años</t>
  </si>
  <si>
    <t>de la superficie</t>
  </si>
  <si>
    <t>Producción</t>
  </si>
  <si>
    <t>Total</t>
  </si>
  <si>
    <t>En producción</t>
  </si>
  <si>
    <t>en producción</t>
  </si>
  <si>
    <t>de uva</t>
  </si>
  <si>
    <t>(qm/ha)</t>
  </si>
  <si>
    <t>(miles de t)</t>
  </si>
  <si>
    <t>Producción total</t>
  </si>
  <si>
    <t>Destino de la producción (miles de t)</t>
  </si>
  <si>
    <t>Para</t>
  </si>
  <si>
    <t>consumo en fresco</t>
  </si>
  <si>
    <t>pasas</t>
  </si>
  <si>
    <t>mosto (2)</t>
  </si>
  <si>
    <t xml:space="preserve">    –</t>
  </si>
  <si>
    <t xml:space="preserve">  (P) Provisional.   </t>
  </si>
  <si>
    <t>2002 (P)</t>
  </si>
  <si>
    <t xml:space="preserve">(P) Provisional.   </t>
  </si>
  <si>
    <t>(2) Hasta 1991 se refiere al total de uva para transformación.</t>
  </si>
  <si>
    <t>(1) Incluye viñedo de uva para pasificación y viñedo de uva para obtención de mosto o vino.</t>
  </si>
  <si>
    <t>16.13.  UVA: Serie histórica de la producción destinada a consumo en fresco,  valor y comercio exterior</t>
  </si>
  <si>
    <t>Producción de</t>
  </si>
  <si>
    <t>Precio medio</t>
  </si>
  <si>
    <t>Comercio exterior</t>
  </si>
  <si>
    <t>uva para consumo</t>
  </si>
  <si>
    <t>percibido por</t>
  </si>
  <si>
    <t>Valor</t>
  </si>
  <si>
    <t>(toneladas)</t>
  </si>
  <si>
    <t>en fresco</t>
  </si>
  <si>
    <t>los agricultores</t>
  </si>
  <si>
    <t>(miles de euros)</t>
  </si>
  <si>
    <t>Importaciones</t>
  </si>
  <si>
    <t>Exportaciones</t>
  </si>
  <si>
    <t>(euros/100kg)</t>
  </si>
  <si>
    <t>16.14.  UVA: Serie histórica de la producción destinada a transformación</t>
  </si>
  <si>
    <t>Producción de uva para transformación</t>
  </si>
  <si>
    <t>Productos elaborados</t>
  </si>
  <si>
    <t>Vino nuevo</t>
  </si>
  <si>
    <t>Mosto para</t>
  </si>
  <si>
    <t>Uvas pasas</t>
  </si>
  <si>
    <t>consumo (1)</t>
  </si>
  <si>
    <t>vino y mosto</t>
  </si>
  <si>
    <t>uvas pasas</t>
  </si>
  <si>
    <t>(miles de hl)</t>
  </si>
  <si>
    <t xml:space="preserve"> (1) En equivalente de mosto natural.</t>
  </si>
  <si>
    <t>Rosados y</t>
  </si>
  <si>
    <t>Vinos</t>
  </si>
  <si>
    <t>Blancos(2)</t>
  </si>
  <si>
    <t>Tintos (2)</t>
  </si>
  <si>
    <t>claretes (2)</t>
  </si>
  <si>
    <t>enverados</t>
  </si>
  <si>
    <t>dulces</t>
  </si>
  <si>
    <t>generosos</t>
  </si>
  <si>
    <t>y chacolí</t>
  </si>
  <si>
    <t>naturales</t>
  </si>
  <si>
    <t>secos</t>
  </si>
  <si>
    <t>V. aromatizados</t>
  </si>
  <si>
    <t>Vinos espumosos</t>
  </si>
  <si>
    <t>Vermut</t>
  </si>
  <si>
    <t>quinados</t>
  </si>
  <si>
    <t>espumosos</t>
  </si>
  <si>
    <t>elaborados en</t>
  </si>
  <si>
    <t>gasificados</t>
  </si>
  <si>
    <t>y licorosos</t>
  </si>
  <si>
    <t>y medicinales</t>
  </si>
  <si>
    <t>de cava</t>
  </si>
  <si>
    <t>grandes envases</t>
  </si>
  <si>
    <t>Otros</t>
  </si>
  <si>
    <t>con</t>
  </si>
  <si>
    <t>tipos de</t>
  </si>
  <si>
    <t>para</t>
  </si>
  <si>
    <t>vino</t>
  </si>
  <si>
    <t>aguja</t>
  </si>
  <si>
    <t>destilación</t>
  </si>
  <si>
    <t>vinagrería</t>
  </si>
  <si>
    <t>nuevo</t>
  </si>
  <si>
    <t>Total vino nuevo</t>
  </si>
  <si>
    <t>Vinos V.C.P.R.D.</t>
  </si>
  <si>
    <t>Tintos</t>
  </si>
  <si>
    <t>Blancos</t>
  </si>
  <si>
    <t>y rosados</t>
  </si>
  <si>
    <t>Vinos de mesa</t>
  </si>
  <si>
    <t>Otros vinos</t>
  </si>
  <si>
    <t xml:space="preserve"> (1) Vino procedente de la cosecha de uva del año indicado.</t>
  </si>
  <si>
    <t xml:space="preserve"> (2) Incluye vinos de mesa y V.C.P.R.D. Con exclusión de los comprendidos en los otros grupos.</t>
  </si>
  <si>
    <t xml:space="preserve">16.27.  VIÑEDO: Serie histórica de la producción de mostos no dedicados a fermentación y uvas pasas </t>
  </si>
  <si>
    <t>Mosto no dedicado a fermentación (hectolitros)</t>
  </si>
  <si>
    <t>Uvas</t>
  </si>
  <si>
    <t>Zumo de</t>
  </si>
  <si>
    <t>Mosto</t>
  </si>
  <si>
    <t>Mosto concentrado</t>
  </si>
  <si>
    <t>uva</t>
  </si>
  <si>
    <t>conservado</t>
  </si>
  <si>
    <t>concentrado</t>
  </si>
  <si>
    <t>rectificado</t>
  </si>
  <si>
    <t>1992</t>
  </si>
  <si>
    <t>1993</t>
  </si>
  <si>
    <t>1994</t>
  </si>
  <si>
    <t>1995</t>
  </si>
  <si>
    <t>1996</t>
  </si>
  <si>
    <t>1997</t>
  </si>
  <si>
    <t>1998</t>
  </si>
  <si>
    <t>1999</t>
  </si>
  <si>
    <t>Países</t>
  </si>
  <si>
    <t>MUNDO</t>
  </si>
  <si>
    <t xml:space="preserve"> Unión Europea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</si>
  <si>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</si>
  <si>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</si>
  <si>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</si>
  <si>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</si>
  <si>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</si>
  <si>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</si>
  <si>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</si>
  <si>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</si>
  <si>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</si>
  <si>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</si>
  <si>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</si>
  <si>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</si>
  <si>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</si>
  <si>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</si>
  <si>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</si>
  <si>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</si>
  <si>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</si>
  <si>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</si>
  <si>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</si>
  <si>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</si>
  <si>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</si>
  <si>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</si>
  <si>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</si>
  <si>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</si>
  <si>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</si>
  <si>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</si>
  <si>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</si>
  <si>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</si>
  <si>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</si>
  <si>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Méjico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</si>
  <si>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</si>
  <si>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</si>
  <si>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</si>
  <si>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</si>
  <si>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  Rumanía</t>
  </si>
  <si>
    <t xml:space="preserve">   Bulgaria</t>
  </si>
  <si>
    <t xml:space="preserve">   Chipre</t>
  </si>
  <si>
    <t xml:space="preserve"> Australia</t>
  </si>
  <si>
    <t xml:space="preserve"> Islandia</t>
  </si>
  <si>
    <t xml:space="preserve"> Japón</t>
  </si>
  <si>
    <t>Superficie en plantación regular</t>
  </si>
  <si>
    <t>Arranques</t>
  </si>
  <si>
    <t>Plantaciones</t>
  </si>
  <si>
    <t>Cultivo</t>
  </si>
  <si>
    <t>en el</t>
  </si>
  <si>
    <t>nuevas</t>
  </si>
  <si>
    <t>Secano</t>
  </si>
  <si>
    <t>Regadío</t>
  </si>
  <si>
    <t>año</t>
  </si>
  <si>
    <t>en el año</t>
  </si>
  <si>
    <t xml:space="preserve">   En cultivo único</t>
  </si>
  <si>
    <t xml:space="preserve">   En cultivo asociado</t>
  </si>
  <si>
    <t xml:space="preserve">   Total</t>
  </si>
  <si>
    <t>Viñedo de uva para vinificación</t>
  </si>
  <si>
    <t>Viñedo de uva para pasificación</t>
  </si>
  <si>
    <t>-</t>
  </si>
  <si>
    <t>Viveros de viñedo</t>
  </si>
  <si>
    <t>TOTAL VIÑEDO</t>
  </si>
  <si>
    <t>16.3. VIÑEDO: Producción de vino nuevo, campaña 2001-02</t>
  </si>
  <si>
    <t>Rendimiento de la superficie</t>
  </si>
  <si>
    <t>Destino de la producción (toneladas)</t>
  </si>
  <si>
    <t>Producción (hectolitros)</t>
  </si>
  <si>
    <t>Grado</t>
  </si>
  <si>
    <t>en producción (kg/ha)</t>
  </si>
  <si>
    <t>Para consumo</t>
  </si>
  <si>
    <t>Tipos de vino</t>
  </si>
  <si>
    <t xml:space="preserve">Tintos </t>
  </si>
  <si>
    <t>alcohólico</t>
  </si>
  <si>
    <t>Productos</t>
  </si>
  <si>
    <t>medio</t>
  </si>
  <si>
    <t>Mosto (hectolitros)</t>
  </si>
  <si>
    <t>Vinos V.C.P.R.D. (1)</t>
  </si>
  <si>
    <t xml:space="preserve">   Zumo de uva</t>
  </si>
  <si>
    <t xml:space="preserve">   Espumosos</t>
  </si>
  <si>
    <t xml:space="preserve">   Mosto conservado</t>
  </si>
  <si>
    <t xml:space="preserve">   De licor</t>
  </si>
  <si>
    <t xml:space="preserve">   Mosto concentrado</t>
  </si>
  <si>
    <t xml:space="preserve">   Los demás vinos V.C.P.R.D.</t>
  </si>
  <si>
    <t xml:space="preserve">   Mosto concentrado rectificado</t>
  </si>
  <si>
    <t>Uvas pasas (toneladas)</t>
  </si>
  <si>
    <t xml:space="preserve">   De licor (no V.C.P.R.D.)</t>
  </si>
  <si>
    <t xml:space="preserve">   Espumosos, de aguja y gasi-</t>
  </si>
  <si>
    <t xml:space="preserve">     ficados (no V.C.P.R.D.) </t>
  </si>
  <si>
    <t xml:space="preserve">   Aromatizados</t>
  </si>
  <si>
    <t xml:space="preserve">   Para vinagrería</t>
  </si>
  <si>
    <t xml:space="preserve">   De uvas no clasificadas</t>
  </si>
  <si>
    <t xml:space="preserve">   De uvas de varios usos</t>
  </si>
  <si>
    <t xml:space="preserve"> (1) Se incluyen los vinos producidos en zonas V.C.P.R.D. que se prevé</t>
  </si>
  <si>
    <t xml:space="preserve">      serán calificados como tal.</t>
  </si>
  <si>
    <t>16.4. VIÑEDO: Otros productos de la uva, campaña 2001-02</t>
  </si>
  <si>
    <t>Provincias</t>
  </si>
  <si>
    <t>Superficie total</t>
  </si>
  <si>
    <t>Superficie en producción</t>
  </si>
  <si>
    <t>Viñedo</t>
  </si>
  <si>
    <t>Viñedo de</t>
  </si>
  <si>
    <t>Viveros</t>
  </si>
  <si>
    <t>y</t>
  </si>
  <si>
    <t>uva para</t>
  </si>
  <si>
    <t>de</t>
  </si>
  <si>
    <t>Comunidades Autónomas</t>
  </si>
  <si>
    <t>de mesa</t>
  </si>
  <si>
    <t>vinificación</t>
  </si>
  <si>
    <t>pasificación</t>
  </si>
  <si>
    <t>viñedo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</si>
  <si>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</si>
  <si>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</si>
  <si>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</si>
  <si>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</si>
  <si>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</si>
  <si>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</si>
  <si>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</si>
  <si>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</si>
  <si>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</si>
  <si>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</si>
  <si>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</si>
  <si>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</si>
  <si>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</si>
  <si>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</si>
  <si>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</si>
  <si>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</si>
  <si>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</si>
  <si>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</si>
  <si>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</si>
  <si>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</si>
  <si>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</si>
  <si>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</si>
  <si>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</si>
  <si>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</si>
  <si>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</si>
  <si>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</si>
  <si>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</si>
  <si>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</si>
  <si>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</si>
  <si>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</si>
  <si>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</si>
  <si>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</si>
  <si>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</si>
  <si>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</si>
  <si>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</si>
  <si>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</si>
  <si>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</si>
  <si>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</si>
  <si>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</si>
  <si>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</si>
  <si>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</si>
  <si>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</si>
  <si>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</si>
  <si>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</si>
  <si>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</si>
  <si>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</si>
  <si>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</si>
  <si>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</si>
  <si>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</si>
  <si>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</si>
  <si>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</si>
  <si>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</si>
  <si>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</si>
  <si>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</si>
  <si>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</si>
  <si>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</si>
  <si>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</si>
  <si>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16.7. VIÑEDO DEDICADO A UVA DE MESA: Análisis provincial de superficie, rendimiento y producción, 2001</t>
  </si>
  <si>
    <t>Superficie en plantación regular (hectáreas)</t>
  </si>
  <si>
    <t>Uva de mesa en cultivo único</t>
  </si>
  <si>
    <t>Uva de mesa en cultivo asociado</t>
  </si>
  <si>
    <t>Superficie total en</t>
  </si>
  <si>
    <t>Superficie en</t>
  </si>
  <si>
    <t>plantación regular</t>
  </si>
  <si>
    <t>producción</t>
  </si>
  <si>
    <t>(hectáreas)</t>
  </si>
  <si>
    <t>16.9. VIÑEDO DEDICADO A UVA DE VINIFICACION: Análisis provincial de superficie, 2001</t>
  </si>
  <si>
    <t>Cultivo único</t>
  </si>
  <si>
    <t>Cultivo asociado</t>
  </si>
  <si>
    <t>16.10. VIÑEDO DEDICADO A UVA DE VINIFICACION: Análisis provincial de rendimiento y producción, 2001</t>
  </si>
  <si>
    <t>Rendimiento de la superficie en producción (kg/ha)</t>
  </si>
  <si>
    <t>Producción de uva (toneladas)</t>
  </si>
  <si>
    <t>En cultivo</t>
  </si>
  <si>
    <t>único</t>
  </si>
  <si>
    <t>asociado</t>
  </si>
  <si>
    <t>16.11. VIÑEDO DEDICADO A UVA PARA PASIFICACION: Análisis provincial de superficie, rendimiento y producción, 2001</t>
  </si>
  <si>
    <t xml:space="preserve">  Lleida</t>
  </si>
  <si>
    <t>Provincias y</t>
  </si>
  <si>
    <t>Consumo</t>
  </si>
  <si>
    <t>Transformación</t>
  </si>
  <si>
    <t>Para pasas</t>
  </si>
  <si>
    <t>Para vino y mosto</t>
  </si>
  <si>
    <t xml:space="preserve">16.15.  UVA: Serie histórica del comercio exterior de los productos obtenidos de la transformación de la uva (toneladas) </t>
  </si>
  <si>
    <t>Vino</t>
  </si>
  <si>
    <t>Mosto para consumo directo (3)</t>
  </si>
  <si>
    <t>Importación</t>
  </si>
  <si>
    <t>Exportación</t>
  </si>
  <si>
    <t xml:space="preserve"> (3) En 1985, exportación de mosto de uva parcialmente fermentado, apagado sin utilización de alcohol. A partir de 1989, jugo de uva más mosto para </t>
  </si>
  <si>
    <t xml:space="preserve">      consumo. Otros mostos se incluyen en vino.</t>
  </si>
  <si>
    <t>Vino nuevo total</t>
  </si>
  <si>
    <t>Tintos y rosados</t>
  </si>
  <si>
    <t>Los demás vinos V.C.P.R.D.</t>
  </si>
  <si>
    <t>Tintos  y rosados</t>
  </si>
  <si>
    <t>de licor</t>
  </si>
  <si>
    <t>total</t>
  </si>
  <si>
    <t>Nota.- La producción aquí reseñada es la del vino que, al cosechar la uva, se prevé será clasificado como V.C.P.R.D., por lo que no coincide</t>
  </si>
  <si>
    <t>con el total de la producción del cuadro de vino V.C.P.R.D. comercializado en la campaña.</t>
  </si>
  <si>
    <t>Espumosos</t>
  </si>
  <si>
    <t>De uvas</t>
  </si>
  <si>
    <t>De licor</t>
  </si>
  <si>
    <t>de aguja y</t>
  </si>
  <si>
    <t>Aroma-</t>
  </si>
  <si>
    <t>no</t>
  </si>
  <si>
    <t>de varios</t>
  </si>
  <si>
    <t>tizados</t>
  </si>
  <si>
    <t>clasificadas</t>
  </si>
  <si>
    <t>usos</t>
  </si>
  <si>
    <t>Cobertura geográfica: ESPAÑA</t>
  </si>
  <si>
    <t>Campaña 2000/01; 1.9-31.8</t>
  </si>
  <si>
    <t>Vino total</t>
  </si>
  <si>
    <t>Vino de mesa</t>
  </si>
  <si>
    <t>Conceptos</t>
  </si>
  <si>
    <t>Blanco</t>
  </si>
  <si>
    <t>MOSTO PARA ZUMO DE UVA</t>
  </si>
  <si>
    <t>IMPORTACIONES</t>
  </si>
  <si>
    <t>De países terceros</t>
  </si>
  <si>
    <t>EXPORTACIONES</t>
  </si>
  <si>
    <t>A países terceros</t>
  </si>
  <si>
    <t xml:space="preserve">Consumo humano </t>
  </si>
  <si>
    <t>Usos industriales</t>
  </si>
  <si>
    <t>Destilación</t>
  </si>
  <si>
    <t>Vinagres</t>
  </si>
  <si>
    <t>Pérdidas</t>
  </si>
  <si>
    <r>
      <t>V.C.P.R.D.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</si>
  <si>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V.C.P.R.D.: Vinos de Calidad Producidos en Regiones Determinadas</t>
    </r>
  </si>
  <si>
    <t>Superficie inscrita</t>
  </si>
  <si>
    <t>Producción calificada</t>
  </si>
  <si>
    <t>Provincias donde</t>
  </si>
  <si>
    <t>Denominación</t>
  </si>
  <si>
    <t>a final de campaña</t>
  </si>
  <si>
    <t>a final de campaña (2)</t>
  </si>
  <si>
    <t>se presenta esta</t>
  </si>
  <si>
    <t>(hectólitros)</t>
  </si>
  <si>
    <t>denominación</t>
  </si>
  <si>
    <t xml:space="preserve">  Abona</t>
  </si>
  <si>
    <t xml:space="preserve">   Sta. Cruz de Tenerife</t>
  </si>
  <si>
    <t xml:space="preserve">  Alella</t>
  </si>
  <si>
    <t xml:space="preserve">   Barcelona</t>
  </si>
  <si>
    <t xml:space="preserve">  Alicante</t>
  </si>
  <si>
    <t xml:space="preserve">   Alicante</t>
  </si>
  <si>
    <t xml:space="preserve">  Almansa</t>
  </si>
  <si>
    <t xml:space="preserve">   Albacete</t>
  </si>
  <si>
    <t xml:space="preserve">  Ampurdán-Costa Brava</t>
  </si>
  <si>
    <t xml:space="preserve">   Girona</t>
  </si>
  <si>
    <t xml:space="preserve">  Bierzo</t>
  </si>
  <si>
    <t xml:space="preserve">   León</t>
  </si>
  <si>
    <t xml:space="preserve">  Binissalem-Mallorca</t>
  </si>
  <si>
    <t xml:space="preserve">   Baleares</t>
  </si>
  <si>
    <t xml:space="preserve">  Bullas</t>
  </si>
  <si>
    <t xml:space="preserve">   Murcia</t>
  </si>
  <si>
    <t xml:space="preserve">  Calatayud</t>
  </si>
  <si>
    <t xml:space="preserve">   Zaragoza</t>
  </si>
  <si>
    <t xml:space="preserve">  Campo de Borja</t>
  </si>
  <si>
    <t xml:space="preserve">  Cariñena</t>
  </si>
  <si>
    <t xml:space="preserve">  Cataluña</t>
  </si>
  <si>
    <t xml:space="preserve">  Cava</t>
  </si>
  <si>
    <t xml:space="preserve">  Chacolí de Bizkaia</t>
  </si>
  <si>
    <t xml:space="preserve">   Vizcaya</t>
  </si>
  <si>
    <t xml:space="preserve">  Chacolí de Getaria</t>
  </si>
  <si>
    <t xml:space="preserve">   Guipúzcoa</t>
  </si>
  <si>
    <t xml:space="preserve">  Cigales</t>
  </si>
  <si>
    <t xml:space="preserve">   Palencia y Valladolid</t>
  </si>
  <si>
    <t xml:space="preserve">  Conca de Barberá</t>
  </si>
  <si>
    <t xml:space="preserve">   Tarragona</t>
  </si>
  <si>
    <t xml:space="preserve">  Condado de Huelva</t>
  </si>
  <si>
    <t xml:space="preserve">   Huelva</t>
  </si>
  <si>
    <t xml:space="preserve">  Costers del Segre</t>
  </si>
  <si>
    <t xml:space="preserve">   Lleida</t>
  </si>
  <si>
    <t xml:space="preserve">  El Hierro</t>
  </si>
  <si>
    <t xml:space="preserve">  Jerez y Manzanilla S.B.</t>
  </si>
  <si>
    <t xml:space="preserve">   Cádiz y Sevilla</t>
  </si>
  <si>
    <t xml:space="preserve">  Jumilla</t>
  </si>
  <si>
    <t xml:space="preserve">   Albacete y Murcia</t>
  </si>
  <si>
    <t xml:space="preserve">  La Mancha</t>
  </si>
  <si>
    <t xml:space="preserve">   Albacete, Ciudad Real, Cuenca y Toledo</t>
  </si>
  <si>
    <t xml:space="preserve">  Lanzarote</t>
  </si>
  <si>
    <t xml:space="preserve">   Las Palmas</t>
  </si>
  <si>
    <t xml:space="preserve">  La Palma</t>
  </si>
  <si>
    <t xml:space="preserve">  Málaga y Sierras de Málaga</t>
  </si>
  <si>
    <t xml:space="preserve">   Málaga</t>
  </si>
  <si>
    <t xml:space="preserve">  Méntrida</t>
  </si>
  <si>
    <t xml:space="preserve">   Toledo</t>
  </si>
  <si>
    <t xml:space="preserve">  Mondéjar</t>
  </si>
  <si>
    <t xml:space="preserve">   Guadalajara</t>
  </si>
  <si>
    <t xml:space="preserve">  Monterrei</t>
  </si>
  <si>
    <t xml:space="preserve">   Ourense</t>
  </si>
  <si>
    <t xml:space="preserve">  Montilla-Moriles</t>
  </si>
  <si>
    <t xml:space="preserve">   Córdoba</t>
  </si>
  <si>
    <t xml:space="preserve">  Navarra</t>
  </si>
  <si>
    <t xml:space="preserve">   Navarra</t>
  </si>
  <si>
    <t xml:space="preserve">  Penedés</t>
  </si>
  <si>
    <t xml:space="preserve">   Barcelona y Tarragona</t>
  </si>
  <si>
    <t xml:space="preserve">  Pla de Bages</t>
  </si>
  <si>
    <t xml:space="preserve">  Pla i Llevant</t>
  </si>
  <si>
    <t xml:space="preserve">  Priorato</t>
  </si>
  <si>
    <t xml:space="preserve">   Girona y Tarragona</t>
  </si>
  <si>
    <t xml:space="preserve">  Rías Baixas</t>
  </si>
  <si>
    <t xml:space="preserve">   Pontevedra</t>
  </si>
  <si>
    <t xml:space="preserve">  Ribeira Sacra</t>
  </si>
  <si>
    <t xml:space="preserve">   Lugo y Ourense</t>
  </si>
  <si>
    <t xml:space="preserve">  Ribeiro</t>
  </si>
  <si>
    <t xml:space="preserve">  Ribera del Duero</t>
  </si>
  <si>
    <t xml:space="preserve">   Burgos, Segovia, Soria y Valladolid</t>
  </si>
  <si>
    <t xml:space="preserve">  Ribera del Guadiana</t>
  </si>
  <si>
    <t xml:space="preserve">   Badajoz</t>
  </si>
  <si>
    <t xml:space="preserve">  Rioja</t>
  </si>
  <si>
    <t xml:space="preserve">   Alava, La Rioja y Navarra</t>
  </si>
  <si>
    <t xml:space="preserve">  Rueda</t>
  </si>
  <si>
    <t xml:space="preserve">   Avila, Segovia y Valladolid</t>
  </si>
  <si>
    <t xml:space="preserve">  Somontano</t>
  </si>
  <si>
    <t xml:space="preserve">   Huesca</t>
  </si>
  <si>
    <t xml:space="preserve">  Tacoronte-Acentejo</t>
  </si>
  <si>
    <t xml:space="preserve">  Tarragona</t>
  </si>
  <si>
    <t xml:space="preserve">  Terra Alta</t>
  </si>
  <si>
    <t xml:space="preserve">  Toro</t>
  </si>
  <si>
    <t xml:space="preserve">   Valladolid y Zamora</t>
  </si>
  <si>
    <t xml:space="preserve">  Utiel-Requena</t>
  </si>
  <si>
    <t xml:space="preserve">   Valencia</t>
  </si>
  <si>
    <t xml:space="preserve">  Valdeorras</t>
  </si>
  <si>
    <t xml:space="preserve">  Valdepeñas</t>
  </si>
  <si>
    <t xml:space="preserve">   Ciudad Real</t>
  </si>
  <si>
    <t xml:space="preserve">  Valencia</t>
  </si>
  <si>
    <t xml:space="preserve">  Valle de Güimar</t>
  </si>
  <si>
    <t xml:space="preserve">  Valle de la Orotava</t>
  </si>
  <si>
    <t xml:space="preserve">  Vinos de Madrid</t>
  </si>
  <si>
    <t xml:space="preserve">   Madrid</t>
  </si>
  <si>
    <t xml:space="preserve">  Ycoden-Daute-Isora</t>
  </si>
  <si>
    <t xml:space="preserve">  Yecla</t>
  </si>
  <si>
    <t xml:space="preserve">    TOTAL</t>
  </si>
  <si>
    <t xml:space="preserve"> (1) Vinos de calidad producidos en regiones determinadas, que engloba todas las Denominaciones de Origen de vinos de España y</t>
  </si>
  <si>
    <t xml:space="preserve">      la Denominación "Cava".</t>
  </si>
  <si>
    <t xml:space="preserve"> (2) Producción calificada en la campaña 2001/2002 como vinos V.C.P.R.D., que puede no coincidir con la producida en la cosecha</t>
  </si>
  <si>
    <t xml:space="preserve">      de uva de 2001 en la superficie inscrita en V.C.P.R.D.</t>
  </si>
  <si>
    <t xml:space="preserve">Producción </t>
  </si>
  <si>
    <t>Mundo y principales países</t>
  </si>
  <si>
    <t>de vino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</si>
  <si>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</si>
  <si>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</si>
  <si>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</si>
  <si>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</si>
  <si>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</si>
  <si>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</si>
  <si>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</si>
  <si>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</si>
  <si>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</si>
  <si>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</si>
  <si>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</si>
  <si>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</si>
  <si>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</si>
  <si>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</si>
  <si>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</si>
  <si>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</si>
  <si>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</si>
  <si>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</si>
  <si>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</si>
  <si>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</si>
  <si>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</si>
  <si>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</si>
  <si>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</si>
  <si>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 Superficie</t>
  </si>
  <si>
    <t>miles de ha</t>
  </si>
  <si>
    <t>miles de t</t>
  </si>
  <si>
    <t xml:space="preserve">   Importaciones</t>
  </si>
  <si>
    <t xml:space="preserve">   Exportaciones </t>
  </si>
  <si>
    <t xml:space="preserve"> PAIS VASCO</t>
  </si>
  <si>
    <t xml:space="preserve"> ARAGON</t>
  </si>
  <si>
    <t xml:space="preserve"> CASTILLA Y LEON</t>
  </si>
  <si>
    <t xml:space="preserve"> ANDALUCIA</t>
  </si>
  <si>
    <t>16.1. VIÑEDO: Resumen nacional de superficie, 2001 (hectáreas)</t>
  </si>
  <si>
    <t>16.2. VIÑEDO: Resumen nacional del rendimiento y producción, 2001</t>
  </si>
  <si>
    <t>16.5. VIÑEDO: Análisis provincial de superficie y producción según clases, 2001 (hectáreas)</t>
  </si>
  <si>
    <t>16.8. VIÑEDO DEDICADO A UVA DE MESA: Análisis provincial de superficie y producción según formas de cultivo, 2001</t>
  </si>
  <si>
    <t>16.12. VIVEROS DE VIÑEDO: Análisis provincial de superficie, 2001 (hectáreas)</t>
  </si>
  <si>
    <t>16.16. UVA: Análisis provincial según destino de la producción, 2001 (toneladas)</t>
  </si>
  <si>
    <t>16.17.  UVA: Comercio exterior de España, según países (toneladas)</t>
  </si>
  <si>
    <t xml:space="preserve"> 16.18.  UVA: Datos de superficie, producción y comercio exterior de diferentes países del mundo, 2001</t>
  </si>
  <si>
    <t>16.19.  VINO NUEVO: Serie histórica de la producción según tipos (miles de hl) (1)</t>
  </si>
  <si>
    <t>16.20. VINO NUEVO: Análisis provincial de producción, 2001 (hectólitros)</t>
  </si>
  <si>
    <t>16.21. VINO NUEVO: Análisis provincial de producción de vinos de calidad en regiones determinadas, 2001 (hectólitros)</t>
  </si>
  <si>
    <t>16.22. VINO NUEVO: Análisis provincial de producción de otros vinos, 2001 (hectólitros)</t>
  </si>
  <si>
    <t>16.25.  VINO Y MOSTO: Comercio exterior de España, según países (toneladas)</t>
  </si>
  <si>
    <t>16.28. VIÑEDO: Análisis provincial de producción de mostos no dedicados a fermentación y uvas pasas, 2001</t>
  </si>
  <si>
    <t>16.24. VINOS DE CALIDAD PRODUCIDOS EN REGIONES DETERMINADAS (V.C.P.R.D.)(1):</t>
  </si>
  <si>
    <t>Superficie y producción según zonas, campaña 2001/2002</t>
  </si>
  <si>
    <t>PAISES DE EUROPA</t>
  </si>
  <si>
    <t>OTROS PAISES DEL MUNDO</t>
  </si>
  <si>
    <t xml:space="preserve"> 16.26.  VINO, VERMUT Y SIMILARES: Producción de vino y comercio exterior de vino, vermut y similares (miles de toneladas) </t>
  </si>
  <si>
    <t>16.23.  BALANCE DEL VINO (miles de hectolitros)</t>
  </si>
  <si>
    <t>PRODUCCIÓN DE VINO Y MOSTO</t>
  </si>
  <si>
    <t>PRODUCCIÓN UTILIZABLE</t>
  </si>
  <si>
    <t>UTILIZACIÓN INTERIOR TOTAL</t>
  </si>
  <si>
    <t>VARIACIÓN DE EXISTENCIAS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</si>
</sst>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178" fontId="0" fillId="2" borderId="4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178" fontId="0" fillId="2" borderId="4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left"/>
    </xf>
    <xf numFmtId="178" fontId="0" fillId="2" borderId="10" xfId="0" applyNumberFormat="1" applyFont="1" applyFill="1" applyBorder="1" applyAlignment="1">
      <alignment horizontal="right"/>
    </xf>
    <xf numFmtId="178" fontId="0" fillId="2" borderId="11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179" fontId="0" fillId="2" borderId="7" xfId="0" applyNumberFormat="1" applyFont="1" applyFill="1" applyBorder="1" applyAlignment="1">
      <alignment horizontal="right"/>
    </xf>
    <xf numFmtId="179" fontId="0" fillId="2" borderId="7" xfId="0" applyNumberFormat="1" applyFont="1" applyFill="1" applyBorder="1" applyAlignment="1" applyProtection="1">
      <alignment horizontal="right"/>
      <protection/>
    </xf>
    <xf numFmtId="0" fontId="0" fillId="2" borderId="1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79" fontId="0" fillId="2" borderId="4" xfId="0" applyNumberFormat="1" applyFont="1" applyFill="1" applyBorder="1" applyAlignment="1">
      <alignment horizontal="right"/>
    </xf>
    <xf numFmtId="179" fontId="0" fillId="2" borderId="8" xfId="0" applyNumberFormat="1" applyFont="1" applyFill="1" applyBorder="1" applyAlignment="1">
      <alignment horizontal="right"/>
    </xf>
    <xf numFmtId="179" fontId="0" fillId="2" borderId="4" xfId="0" applyNumberFormat="1" applyFont="1" applyFill="1" applyBorder="1" applyAlignment="1" applyProtection="1">
      <alignment horizontal="right"/>
      <protection/>
    </xf>
    <xf numFmtId="179" fontId="0" fillId="2" borderId="1" xfId="0" applyNumberFormat="1" applyFont="1" applyFill="1" applyBorder="1" applyAlignment="1" applyProtection="1">
      <alignment horizontal="right"/>
      <protection/>
    </xf>
    <xf numFmtId="179" fontId="0" fillId="2" borderId="1" xfId="0" applyNumberFormat="1" applyFont="1" applyFill="1" applyBorder="1" applyAlignment="1">
      <alignment horizontal="right"/>
    </xf>
    <xf numFmtId="179" fontId="0" fillId="2" borderId="11" xfId="0" applyNumberFormat="1" applyFont="1" applyFill="1" applyBorder="1" applyAlignment="1">
      <alignment horizontal="right"/>
    </xf>
    <xf numFmtId="179" fontId="0" fillId="2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2" borderId="15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16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178" fontId="0" fillId="2" borderId="7" xfId="0" applyNumberFormat="1" applyFont="1" applyFill="1" applyBorder="1" applyAlignment="1" applyProtection="1">
      <alignment/>
      <protection/>
    </xf>
    <xf numFmtId="39" fontId="0" fillId="2" borderId="7" xfId="0" applyNumberFormat="1" applyFont="1" applyFill="1" applyBorder="1" applyAlignment="1" applyProtection="1">
      <alignment/>
      <protection/>
    </xf>
    <xf numFmtId="37" fontId="0" fillId="2" borderId="7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 applyProtection="1">
      <alignment/>
      <protection/>
    </xf>
    <xf numFmtId="39" fontId="0" fillId="2" borderId="4" xfId="0" applyNumberFormat="1" applyFont="1" applyFill="1" applyBorder="1" applyAlignment="1" applyProtection="1">
      <alignment/>
      <protection/>
    </xf>
    <xf numFmtId="37" fontId="0" fillId="2" borderId="4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>
      <alignment/>
    </xf>
    <xf numFmtId="39" fontId="0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10" xfId="0" applyNumberFormat="1" applyFont="1" applyFill="1" applyBorder="1" applyAlignment="1">
      <alignment/>
    </xf>
    <xf numFmtId="39" fontId="0" fillId="2" borderId="10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0" fontId="6" fillId="2" borderId="2" xfId="0" applyFont="1" applyFill="1" applyBorder="1" applyAlignment="1">
      <alignment horizontal="centerContinuous"/>
    </xf>
    <xf numFmtId="37" fontId="0" fillId="2" borderId="2" xfId="0" applyNumberFormat="1" applyFont="1" applyFill="1" applyBorder="1" applyAlignment="1">
      <alignment horizontal="centerContinuous"/>
    </xf>
    <xf numFmtId="37" fontId="0" fillId="2" borderId="4" xfId="0" applyNumberFormat="1" applyFont="1" applyFill="1" applyBorder="1" applyAlignment="1">
      <alignment horizontal="center"/>
    </xf>
    <xf numFmtId="37" fontId="0" fillId="2" borderId="3" xfId="0" applyNumberFormat="1" applyFont="1" applyFill="1" applyBorder="1" applyAlignment="1">
      <alignment horizontal="center"/>
    </xf>
    <xf numFmtId="37" fontId="0" fillId="2" borderId="4" xfId="0" applyNumberFormat="1" applyFont="1" applyFill="1" applyBorder="1" applyAlignment="1" quotePrefix="1">
      <alignment horizontal="center"/>
    </xf>
    <xf numFmtId="179" fontId="0" fillId="2" borderId="9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178" fontId="0" fillId="2" borderId="7" xfId="0" applyNumberFormat="1" applyFont="1" applyFill="1" applyBorder="1" applyAlignment="1">
      <alignment/>
    </xf>
    <xf numFmtId="178" fontId="0" fillId="2" borderId="7" xfId="0" applyNumberFormat="1" applyFont="1" applyFill="1" applyBorder="1" applyAlignment="1" applyProtection="1">
      <alignment/>
      <protection/>
    </xf>
    <xf numFmtId="178" fontId="0" fillId="2" borderId="11" xfId="0" applyNumberFormat="1" applyFont="1" applyFill="1" applyBorder="1" applyAlignment="1">
      <alignment/>
    </xf>
    <xf numFmtId="178" fontId="0" fillId="2" borderId="11" xfId="0" applyNumberFormat="1" applyFont="1" applyFill="1" applyBorder="1" applyAlignment="1" applyProtection="1">
      <alignment/>
      <protection/>
    </xf>
    <xf numFmtId="178" fontId="0" fillId="2" borderId="0" xfId="0" applyNumberFormat="1" applyFont="1" applyFill="1" applyBorder="1" applyAlignment="1">
      <alignment/>
    </xf>
    <xf numFmtId="178" fontId="0" fillId="2" borderId="0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2" borderId="4" xfId="0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178" fontId="0" fillId="2" borderId="10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 applyProtection="1" quotePrefix="1">
      <alignment/>
      <protection/>
    </xf>
    <xf numFmtId="0" fontId="7" fillId="0" borderId="2" xfId="0" applyFont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13" xfId="0" applyFont="1" applyFill="1" applyBorder="1" applyAlignment="1" quotePrefix="1">
      <alignment horizontal="left"/>
    </xf>
    <xf numFmtId="37" fontId="0" fillId="2" borderId="7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0" fontId="0" fillId="2" borderId="8" xfId="0" applyFont="1" applyFill="1" applyBorder="1" applyAlignment="1" quotePrefix="1">
      <alignment horizontal="left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 applyProtection="1">
      <alignment/>
      <protection/>
    </xf>
    <xf numFmtId="3" fontId="6" fillId="0" borderId="6" xfId="0" applyNumberFormat="1" applyFont="1" applyFill="1" applyBorder="1" applyAlignment="1" applyProtection="1">
      <alignment horizontal="right"/>
      <protection/>
    </xf>
    <xf numFmtId="3" fontId="6" fillId="0" borderId="7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6" fillId="0" borderId="8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 horizontal="right"/>
      <protection/>
    </xf>
    <xf numFmtId="3" fontId="6" fillId="0" borderId="4" xfId="0" applyNumberFormat="1" applyFont="1" applyFill="1" applyBorder="1" applyAlignment="1" applyProtection="1">
      <alignment horizontal="right"/>
      <protection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6" fillId="2" borderId="8" xfId="0" applyFont="1" applyFill="1" applyBorder="1" applyAlignment="1">
      <alignment/>
    </xf>
    <xf numFmtId="3" fontId="0" fillId="2" borderId="4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176" fontId="0" fillId="2" borderId="4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0" fontId="0" fillId="2" borderId="11" xfId="0" applyFill="1" applyBorder="1" applyAlignment="1">
      <alignment horizontal="center"/>
    </xf>
    <xf numFmtId="180" fontId="0" fillId="2" borderId="4" xfId="0" applyNumberForma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180" fontId="6" fillId="2" borderId="4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11" xfId="0" applyFill="1" applyBorder="1" applyAlignment="1">
      <alignment horizontal="center" vertical="center"/>
    </xf>
    <xf numFmtId="3" fontId="0" fillId="2" borderId="4" xfId="0" applyNumberFormat="1" applyFill="1" applyBorder="1" applyAlignment="1" quotePrefix="1">
      <alignment/>
    </xf>
    <xf numFmtId="3" fontId="0" fillId="2" borderId="4" xfId="0" applyNumberFormat="1" applyFont="1" applyFill="1" applyBorder="1" applyAlignment="1">
      <alignment/>
    </xf>
    <xf numFmtId="180" fontId="6" fillId="2" borderId="11" xfId="0" applyNumberFormat="1" applyFont="1" applyFill="1" applyBorder="1" applyAlignment="1">
      <alignment/>
    </xf>
    <xf numFmtId="176" fontId="0" fillId="2" borderId="0" xfId="0" applyNumberFormat="1" applyFill="1" applyAlignment="1">
      <alignment/>
    </xf>
    <xf numFmtId="177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177" fontId="0" fillId="2" borderId="4" xfId="0" applyNumberFormat="1" applyFill="1" applyBorder="1" applyAlignment="1">
      <alignment horizontal="center"/>
    </xf>
    <xf numFmtId="0" fontId="6" fillId="2" borderId="14" xfId="0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3" fontId="0" fillId="2" borderId="7" xfId="0" applyNumberFormat="1" applyFont="1" applyFill="1" applyBorder="1" applyAlignment="1">
      <alignment horizontal="right"/>
    </xf>
    <xf numFmtId="0" fontId="9" fillId="2" borderId="8" xfId="0" applyFont="1" applyFill="1" applyBorder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10" fillId="2" borderId="8" xfId="0" applyFont="1" applyFill="1" applyBorder="1" applyAlignment="1">
      <alignment horizontal="left"/>
    </xf>
    <xf numFmtId="3" fontId="6" fillId="2" borderId="0" xfId="0" applyNumberFormat="1" applyFont="1" applyFill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 horizontal="right"/>
    </xf>
    <xf numFmtId="0" fontId="9" fillId="2" borderId="8" xfId="0" applyFont="1" applyFill="1" applyBorder="1" applyAlignment="1" quotePrefix="1">
      <alignment horizontal="left"/>
    </xf>
    <xf numFmtId="0" fontId="10" fillId="2" borderId="8" xfId="0" applyFont="1" applyFill="1" applyBorder="1" applyAlignment="1" quotePrefix="1">
      <alignment horizontal="left"/>
    </xf>
    <xf numFmtId="177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1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 applyProtection="1">
      <alignment horizontal="right"/>
      <protection/>
    </xf>
    <xf numFmtId="0" fontId="0" fillId="2" borderId="2" xfId="0" applyFill="1" applyBorder="1" applyAlignment="1">
      <alignment horizontal="centerContinuous"/>
    </xf>
    <xf numFmtId="0" fontId="0" fillId="2" borderId="9" xfId="0" applyFill="1" applyBorder="1" applyAlignment="1">
      <alignment horizontal="center"/>
    </xf>
    <xf numFmtId="176" fontId="0" fillId="2" borderId="0" xfId="0" applyNumberFormat="1" applyFill="1" applyAlignment="1" applyProtection="1">
      <alignment/>
      <protection/>
    </xf>
    <xf numFmtId="3" fontId="6" fillId="2" borderId="1" xfId="0" applyNumberFormat="1" applyFont="1" applyFill="1" applyBorder="1" applyAlignment="1" applyProtection="1">
      <alignment horizontal="right"/>
      <protection/>
    </xf>
    <xf numFmtId="3" fontId="6" fillId="2" borderId="4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 quotePrefix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3" fontId="0" fillId="2" borderId="4" xfId="0" applyNumberFormat="1" applyFill="1" applyBorder="1" applyAlignment="1">
      <alignment/>
    </xf>
    <xf numFmtId="3" fontId="11" fillId="2" borderId="4" xfId="0" applyNumberFormat="1" applyFont="1" applyFill="1" applyBorder="1" applyAlignment="1" quotePrefix="1">
      <alignment/>
    </xf>
    <xf numFmtId="3" fontId="12" fillId="2" borderId="4" xfId="0" applyNumberFormat="1" applyFont="1" applyFill="1" applyBorder="1" applyAlignment="1" quotePrefix="1">
      <alignment/>
    </xf>
    <xf numFmtId="3" fontId="6" fillId="2" borderId="4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/>
    </xf>
    <xf numFmtId="3" fontId="6" fillId="2" borderId="4" xfId="0" applyNumberFormat="1" applyFont="1" applyFill="1" applyBorder="1" applyAlignment="1" quotePrefix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176" fontId="6" fillId="2" borderId="0" xfId="0" applyNumberFormat="1" applyFont="1" applyFill="1" applyAlignment="1" applyProtection="1">
      <alignment/>
      <protection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9" fillId="2" borderId="0" xfId="0" applyFont="1" applyFill="1" applyBorder="1" applyAlignment="1" quotePrefix="1">
      <alignment horizontal="left"/>
    </xf>
    <xf numFmtId="0" fontId="10" fillId="2" borderId="0" xfId="0" applyFont="1" applyFill="1" applyBorder="1" applyAlignment="1" quotePrefix="1">
      <alignment horizontal="left"/>
    </xf>
    <xf numFmtId="0" fontId="0" fillId="2" borderId="17" xfId="0" applyFill="1" applyBorder="1" applyAlignment="1">
      <alignment horizontal="center"/>
    </xf>
    <xf numFmtId="181" fontId="6" fillId="2" borderId="4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179" fontId="0" fillId="2" borderId="0" xfId="0" applyNumberFormat="1" applyFont="1" applyFill="1" applyBorder="1" applyAlignment="1">
      <alignment horizontal="right"/>
    </xf>
    <xf numFmtId="0" fontId="0" fillId="2" borderId="16" xfId="0" applyFill="1" applyBorder="1" applyAlignment="1">
      <alignment horizontal="centerContinuous"/>
    </xf>
    <xf numFmtId="0" fontId="0" fillId="2" borderId="3" xfId="0" applyFill="1" applyBorder="1" applyAlignment="1" quotePrefix="1">
      <alignment horizontal="left"/>
    </xf>
    <xf numFmtId="0" fontId="0" fillId="2" borderId="0" xfId="0" applyFont="1" applyFill="1" applyBorder="1" applyAlignment="1" quotePrefix="1">
      <alignment horizontal="center"/>
    </xf>
    <xf numFmtId="176" fontId="0" fillId="2" borderId="7" xfId="0" applyNumberFormat="1" applyFont="1" applyFill="1" applyBorder="1" applyAlignment="1" applyProtection="1">
      <alignment horizontal="right"/>
      <protection/>
    </xf>
    <xf numFmtId="176" fontId="0" fillId="2" borderId="7" xfId="0" applyNumberFormat="1" applyFont="1" applyFill="1" applyBorder="1" applyAlignment="1">
      <alignment horizontal="right"/>
    </xf>
    <xf numFmtId="176" fontId="0" fillId="2" borderId="4" xfId="0" applyNumberFormat="1" applyFont="1" applyFill="1" applyBorder="1" applyAlignment="1" applyProtection="1">
      <alignment horizontal="right"/>
      <protection/>
    </xf>
    <xf numFmtId="176" fontId="0" fillId="2" borderId="4" xfId="0" applyNumberFormat="1" applyFont="1" applyFill="1" applyBorder="1" applyAlignment="1">
      <alignment horizontal="right"/>
    </xf>
    <xf numFmtId="176" fontId="0" fillId="2" borderId="1" xfId="0" applyNumberFormat="1" applyFont="1" applyFill="1" applyBorder="1" applyAlignment="1" applyProtection="1">
      <alignment horizontal="right"/>
      <protection/>
    </xf>
    <xf numFmtId="176" fontId="0" fillId="2" borderId="1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2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2" borderId="4" xfId="0" applyNumberFormat="1" applyFill="1" applyBorder="1" applyAlignment="1" quotePrefix="1">
      <alignment horizontal="right"/>
    </xf>
    <xf numFmtId="3" fontId="6" fillId="2" borderId="4" xfId="0" applyNumberFormat="1" applyFont="1" applyFill="1" applyBorder="1" applyAlignment="1" quotePrefix="1">
      <alignment horizontal="right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3" fontId="11" fillId="2" borderId="1" xfId="0" applyNumberFormat="1" applyFont="1" applyFill="1" applyBorder="1" applyAlignment="1" quotePrefix="1">
      <alignment/>
    </xf>
    <xf numFmtId="3" fontId="6" fillId="2" borderId="4" xfId="0" applyNumberFormat="1" applyFont="1" applyFill="1" applyBorder="1" applyAlignment="1" quotePrefix="1">
      <alignment horizontal="right"/>
    </xf>
    <xf numFmtId="3" fontId="11" fillId="2" borderId="1" xfId="0" applyNumberFormat="1" applyFont="1" applyFill="1" applyBorder="1" applyAlignment="1">
      <alignment/>
    </xf>
    <xf numFmtId="3" fontId="6" fillId="2" borderId="4" xfId="0" applyNumberFormat="1" applyFont="1" applyFill="1" applyBorder="1" applyAlignment="1" quotePrefix="1">
      <alignment/>
    </xf>
    <xf numFmtId="3" fontId="12" fillId="2" borderId="1" xfId="0" applyNumberFormat="1" applyFont="1" applyFill="1" applyBorder="1" applyAlignment="1" quotePrefix="1">
      <alignment/>
    </xf>
    <xf numFmtId="3" fontId="0" fillId="2" borderId="4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11" fillId="2" borderId="4" xfId="0" applyNumberFormat="1" applyFont="1" applyFill="1" applyBorder="1" applyAlignment="1">
      <alignment/>
    </xf>
    <xf numFmtId="176" fontId="0" fillId="2" borderId="0" xfId="0" applyNumberFormat="1" applyFill="1" applyBorder="1" applyAlignment="1">
      <alignment/>
    </xf>
    <xf numFmtId="3" fontId="11" fillId="2" borderId="4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/>
    </xf>
    <xf numFmtId="177" fontId="0" fillId="2" borderId="0" xfId="0" applyNumberFormat="1" applyFont="1" applyFill="1" applyBorder="1" applyAlignment="1">
      <alignment horizontal="right"/>
    </xf>
    <xf numFmtId="177" fontId="6" fillId="2" borderId="0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 applyProtection="1" quotePrefix="1">
      <alignment/>
      <protection/>
    </xf>
    <xf numFmtId="3" fontId="0" fillId="2" borderId="1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176" fontId="4" fillId="0" borderId="0" xfId="20" applyFont="1">
      <alignment/>
      <protection/>
    </xf>
    <xf numFmtId="176" fontId="0" fillId="0" borderId="0" xfId="20" applyFont="1">
      <alignment/>
      <protection/>
    </xf>
    <xf numFmtId="176" fontId="7" fillId="0" borderId="0" xfId="20" applyFont="1">
      <alignment/>
      <protection/>
    </xf>
    <xf numFmtId="176" fontId="0" fillId="0" borderId="20" xfId="20" applyFont="1" applyBorder="1">
      <alignment/>
      <protection/>
    </xf>
    <xf numFmtId="176" fontId="0" fillId="0" borderId="15" xfId="20" applyFont="1" applyBorder="1" applyAlignment="1">
      <alignment horizontal="center"/>
      <protection/>
    </xf>
    <xf numFmtId="176" fontId="0" fillId="0" borderId="0" xfId="20" applyFont="1" applyBorder="1">
      <alignment/>
      <protection/>
    </xf>
    <xf numFmtId="176" fontId="0" fillId="0" borderId="8" xfId="20" applyFont="1" applyBorder="1" applyAlignment="1">
      <alignment horizontal="center"/>
      <protection/>
    </xf>
    <xf numFmtId="176" fontId="0" fillId="0" borderId="1" xfId="20" applyFont="1" applyBorder="1" applyAlignment="1">
      <alignment horizontal="center"/>
      <protection/>
    </xf>
    <xf numFmtId="176" fontId="6" fillId="0" borderId="5" xfId="20" applyFont="1" applyBorder="1">
      <alignment/>
      <protection/>
    </xf>
    <xf numFmtId="176" fontId="6" fillId="0" borderId="6" xfId="20" applyFont="1" applyBorder="1" applyAlignment="1">
      <alignment horizontal="right"/>
      <protection/>
    </xf>
    <xf numFmtId="176" fontId="6" fillId="0" borderId="7" xfId="20" applyFont="1" applyBorder="1" applyAlignment="1">
      <alignment horizontal="right"/>
      <protection/>
    </xf>
    <xf numFmtId="176" fontId="0" fillId="0" borderId="8" xfId="20" applyFont="1" applyBorder="1">
      <alignment/>
      <protection/>
    </xf>
    <xf numFmtId="176" fontId="0" fillId="0" borderId="1" xfId="20" applyFont="1" applyBorder="1" applyAlignment="1">
      <alignment horizontal="right"/>
      <protection/>
    </xf>
    <xf numFmtId="176" fontId="0" fillId="0" borderId="4" xfId="20" applyFont="1" applyBorder="1" applyAlignment="1">
      <alignment horizontal="right"/>
      <protection/>
    </xf>
    <xf numFmtId="176" fontId="0" fillId="0" borderId="9" xfId="20" applyFont="1" applyBorder="1">
      <alignment/>
      <protection/>
    </xf>
    <xf numFmtId="3" fontId="0" fillId="2" borderId="4" xfId="0" applyNumberFormat="1" applyFont="1" applyFill="1" applyBorder="1" applyAlignment="1">
      <alignment/>
    </xf>
    <xf numFmtId="176" fontId="4" fillId="0" borderId="0" xfId="20" applyNumberFormat="1" applyFont="1" applyFill="1" applyProtection="1">
      <alignment/>
      <protection/>
    </xf>
    <xf numFmtId="176" fontId="4" fillId="0" borderId="0" xfId="20" applyFont="1" applyFill="1">
      <alignment/>
      <protection/>
    </xf>
    <xf numFmtId="176" fontId="0" fillId="0" borderId="0" xfId="20" applyFont="1" applyFill="1">
      <alignment/>
      <protection/>
    </xf>
    <xf numFmtId="176" fontId="0" fillId="0" borderId="0" xfId="20" applyNumberFormat="1" applyFont="1" applyFill="1" applyProtection="1">
      <alignment/>
      <protection/>
    </xf>
    <xf numFmtId="176" fontId="7" fillId="0" borderId="0" xfId="20" applyNumberFormat="1" applyFont="1" applyFill="1" applyProtection="1">
      <alignment/>
      <protection/>
    </xf>
    <xf numFmtId="176" fontId="7" fillId="0" borderId="0" xfId="20" applyFont="1" applyFill="1">
      <alignment/>
      <protection/>
    </xf>
    <xf numFmtId="176" fontId="0" fillId="0" borderId="15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76" fontId="0" fillId="0" borderId="8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4" xfId="20" applyNumberFormat="1" applyFont="1" applyFill="1" applyBorder="1" applyAlignment="1">
      <alignment horizontal="center"/>
      <protection/>
    </xf>
    <xf numFmtId="176" fontId="6" fillId="0" borderId="5" xfId="20" applyFont="1" applyFill="1" applyBorder="1">
      <alignment/>
      <protection/>
    </xf>
    <xf numFmtId="176" fontId="6" fillId="0" borderId="6" xfId="20" applyFont="1" applyFill="1" applyBorder="1" applyAlignment="1">
      <alignment horizontal="right"/>
      <protection/>
    </xf>
    <xf numFmtId="176" fontId="6" fillId="0" borderId="7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4" xfId="20" applyFont="1" applyFill="1" applyBorder="1" applyAlignment="1">
      <alignment horizontal="right"/>
      <protection/>
    </xf>
    <xf numFmtId="176" fontId="0" fillId="0" borderId="9" xfId="20" applyFont="1" applyFill="1" applyBorder="1">
      <alignment/>
      <protection/>
    </xf>
    <xf numFmtId="176" fontId="0" fillId="0" borderId="11" xfId="20" applyFont="1" applyFill="1" applyBorder="1" applyAlignment="1">
      <alignment horizontal="right"/>
      <protection/>
    </xf>
    <xf numFmtId="176" fontId="0" fillId="0" borderId="0" xfId="20" applyFont="1" applyFill="1" applyBorder="1">
      <alignment/>
      <protection/>
    </xf>
    <xf numFmtId="176" fontId="0" fillId="0" borderId="1" xfId="20" applyFont="1" applyFill="1" applyBorder="1">
      <alignment/>
      <protection/>
    </xf>
    <xf numFmtId="176" fontId="0" fillId="0" borderId="4" xfId="20" applyFont="1" applyFill="1" applyBorder="1">
      <alignment/>
      <protection/>
    </xf>
    <xf numFmtId="176" fontId="0" fillId="0" borderId="3" xfId="20" applyFont="1" applyFill="1" applyBorder="1" applyAlignment="1">
      <alignment horizontal="center"/>
      <protection/>
    </xf>
    <xf numFmtId="176" fontId="0" fillId="0" borderId="10" xfId="20" applyFont="1" applyFill="1" applyBorder="1">
      <alignment/>
      <protection/>
    </xf>
    <xf numFmtId="176" fontId="7" fillId="0" borderId="2" xfId="20" applyFont="1" applyFill="1" applyBorder="1">
      <alignment/>
      <protection/>
    </xf>
    <xf numFmtId="176" fontId="0" fillId="0" borderId="0" xfId="20" applyNumberFormat="1" applyFont="1" applyFill="1" applyBorder="1" applyProtection="1">
      <alignment/>
      <protection/>
    </xf>
    <xf numFmtId="176" fontId="7" fillId="0" borderId="0" xfId="20" applyFont="1" applyFill="1" applyBorder="1">
      <alignment/>
      <protection/>
    </xf>
    <xf numFmtId="176" fontId="0" fillId="0" borderId="20" xfId="20" applyFont="1" applyFill="1" applyBorder="1" applyAlignment="1">
      <alignment horizontal="center" vertical="center"/>
      <protection/>
    </xf>
    <xf numFmtId="176" fontId="0" fillId="0" borderId="8" xfId="20" applyFont="1" applyFill="1" applyBorder="1" applyAlignment="1">
      <alignment horizontal="center" vertical="center"/>
      <protection/>
    </xf>
    <xf numFmtId="0" fontId="0" fillId="0" borderId="1" xfId="20" applyNumberFormat="1" applyFont="1" applyFill="1" applyBorder="1" applyAlignment="1">
      <alignment horizontal="center"/>
      <protection/>
    </xf>
    <xf numFmtId="0" fontId="0" fillId="0" borderId="4" xfId="20" applyNumberFormat="1" applyFont="1" applyFill="1" applyBorder="1" applyAlignment="1">
      <alignment horizontal="center"/>
      <protection/>
    </xf>
    <xf numFmtId="176" fontId="0" fillId="0" borderId="3" xfId="20" applyFont="1" applyBorder="1" applyAlignment="1">
      <alignment horizontal="center"/>
      <protection/>
    </xf>
    <xf numFmtId="176" fontId="0" fillId="0" borderId="11" xfId="20" applyFont="1" applyBorder="1">
      <alignment/>
      <protection/>
    </xf>
    <xf numFmtId="176" fontId="0" fillId="0" borderId="1" xfId="20" applyFont="1" applyBorder="1">
      <alignment/>
      <protection/>
    </xf>
    <xf numFmtId="176" fontId="0" fillId="0" borderId="4" xfId="20" applyFont="1" applyBorder="1">
      <alignment/>
      <protection/>
    </xf>
    <xf numFmtId="176" fontId="0" fillId="0" borderId="10" xfId="20" applyFont="1" applyBorder="1">
      <alignment/>
      <protection/>
    </xf>
    <xf numFmtId="176" fontId="7" fillId="0" borderId="0" xfId="20" applyFont="1" applyBorder="1">
      <alignment/>
      <protection/>
    </xf>
    <xf numFmtId="0" fontId="6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3" fontId="6" fillId="2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 applyProtection="1">
      <alignment/>
      <protection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179" fontId="0" fillId="2" borderId="4" xfId="0" applyNumberFormat="1" applyFont="1" applyFill="1" applyBorder="1" applyAlignment="1">
      <alignment horizontal="right"/>
    </xf>
    <xf numFmtId="179" fontId="0" fillId="2" borderId="8" xfId="0" applyNumberFormat="1" applyFont="1" applyFill="1" applyBorder="1" applyAlignment="1">
      <alignment horizontal="right"/>
    </xf>
    <xf numFmtId="179" fontId="0" fillId="2" borderId="4" xfId="0" applyNumberFormat="1" applyFont="1" applyFill="1" applyBorder="1" applyAlignment="1" applyProtection="1">
      <alignment horizontal="right"/>
      <protection/>
    </xf>
    <xf numFmtId="179" fontId="0" fillId="2" borderId="8" xfId="0" applyNumberFormat="1" applyFont="1" applyFill="1" applyBorder="1" applyAlignment="1" applyProtection="1">
      <alignment horizontal="right"/>
      <protection/>
    </xf>
    <xf numFmtId="179" fontId="0" fillId="2" borderId="7" xfId="0" applyNumberFormat="1" applyFont="1" applyFill="1" applyBorder="1" applyAlignment="1" applyProtection="1">
      <alignment horizontal="right"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right"/>
    </xf>
    <xf numFmtId="3" fontId="6" fillId="2" borderId="10" xfId="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horizontal="left"/>
    </xf>
    <xf numFmtId="3" fontId="6" fillId="2" borderId="10" xfId="0" applyNumberFormat="1" applyFont="1" applyFill="1" applyBorder="1" applyAlignment="1" applyProtection="1">
      <alignment horizontal="right"/>
      <protection/>
    </xf>
    <xf numFmtId="0" fontId="10" fillId="2" borderId="13" xfId="0" applyFont="1" applyFill="1" applyBorder="1" applyAlignment="1">
      <alignment horizontal="left"/>
    </xf>
    <xf numFmtId="3" fontId="6" fillId="2" borderId="7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/>
    </xf>
    <xf numFmtId="3" fontId="0" fillId="2" borderId="7" xfId="0" applyNumberFormat="1" applyFill="1" applyBorder="1" applyAlignment="1" quotePrefix="1">
      <alignment horizontal="right"/>
    </xf>
    <xf numFmtId="0" fontId="0" fillId="2" borderId="13" xfId="0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2" borderId="7" xfId="0" applyFill="1" applyBorder="1" applyAlignment="1">
      <alignment/>
    </xf>
    <xf numFmtId="3" fontId="6" fillId="2" borderId="10" xfId="0" applyNumberFormat="1" applyFont="1" applyFill="1" applyBorder="1" applyAlignment="1" applyProtection="1">
      <alignment/>
      <protection/>
    </xf>
    <xf numFmtId="0" fontId="0" fillId="2" borderId="11" xfId="0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0" borderId="8" xfId="0" applyNumberFormat="1" applyFont="1" applyBorder="1" applyAlignment="1">
      <alignment/>
    </xf>
    <xf numFmtId="0" fontId="0" fillId="0" borderId="9" xfId="0" applyFont="1" applyBorder="1" applyAlignment="1">
      <alignment vertical="center"/>
    </xf>
    <xf numFmtId="176" fontId="6" fillId="0" borderId="8" xfId="20" applyFont="1" applyFill="1" applyBorder="1">
      <alignment/>
      <protection/>
    </xf>
    <xf numFmtId="176" fontId="6" fillId="0" borderId="1" xfId="20" applyFont="1" applyFill="1" applyBorder="1" applyAlignment="1">
      <alignment horizontal="right"/>
      <protection/>
    </xf>
    <xf numFmtId="176" fontId="6" fillId="0" borderId="4" xfId="20" applyFont="1" applyFill="1" applyBorder="1" applyAlignment="1">
      <alignment horizontal="right"/>
      <protection/>
    </xf>
    <xf numFmtId="1" fontId="0" fillId="0" borderId="1" xfId="20" applyNumberFormat="1" applyFont="1" applyBorder="1" applyAlignment="1">
      <alignment horizontal="center"/>
      <protection/>
    </xf>
    <xf numFmtId="1" fontId="0" fillId="0" borderId="10" xfId="20" applyNumberFormat="1" applyFont="1" applyBorder="1" applyAlignment="1">
      <alignment horizontal="center"/>
      <protection/>
    </xf>
    <xf numFmtId="1" fontId="0" fillId="0" borderId="11" xfId="20" applyNumberFormat="1" applyFont="1" applyBorder="1" applyAlignment="1">
      <alignment horizontal="center"/>
      <protection/>
    </xf>
    <xf numFmtId="176" fontId="6" fillId="0" borderId="8" xfId="20" applyFont="1" applyBorder="1">
      <alignment/>
      <protection/>
    </xf>
    <xf numFmtId="176" fontId="6" fillId="0" borderId="1" xfId="20" applyFont="1" applyBorder="1" applyAlignment="1">
      <alignment horizontal="right"/>
      <protection/>
    </xf>
    <xf numFmtId="176" fontId="6" fillId="0" borderId="4" xfId="20" applyFont="1" applyBorder="1" applyAlignment="1">
      <alignment horizontal="right"/>
      <protection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79" fontId="0" fillId="2" borderId="7" xfId="0" applyNumberFormat="1" applyFont="1" applyFill="1" applyBorder="1" applyAlignment="1">
      <alignment horizontal="right"/>
    </xf>
    <xf numFmtId="179" fontId="0" fillId="2" borderId="5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37" fontId="0" fillId="2" borderId="24" xfId="0" applyNumberFormat="1" applyFont="1" applyFill="1" applyBorder="1" applyAlignment="1">
      <alignment horizontal="center"/>
    </xf>
    <xf numFmtId="37" fontId="0" fillId="2" borderId="2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176" fontId="5" fillId="0" borderId="0" xfId="20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 vertical="center"/>
    </xf>
    <xf numFmtId="176" fontId="0" fillId="0" borderId="24" xfId="20" applyFont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176" fontId="5" fillId="0" borderId="0" xfId="20" applyFont="1" applyBorder="1" applyAlignment="1">
      <alignment horizontal="center"/>
      <protection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7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183" fontId="6" fillId="2" borderId="5" xfId="0" applyNumberFormat="1" applyFont="1" applyFill="1" applyBorder="1" applyAlignment="1">
      <alignment horizontal="right"/>
    </xf>
    <xf numFmtId="183" fontId="6" fillId="2" borderId="13" xfId="0" applyNumberFormat="1" applyFont="1" applyFill="1" applyBorder="1" applyAlignment="1">
      <alignment horizontal="right"/>
    </xf>
    <xf numFmtId="183" fontId="6" fillId="2" borderId="6" xfId="0" applyNumberFormat="1" applyFont="1" applyFill="1" applyBorder="1" applyAlignment="1">
      <alignment horizontal="right"/>
    </xf>
    <xf numFmtId="183" fontId="0" fillId="2" borderId="8" xfId="0" applyNumberFormat="1" applyFont="1" applyFill="1" applyBorder="1" applyAlignment="1">
      <alignment horizontal="right"/>
    </xf>
    <xf numFmtId="183" fontId="0" fillId="2" borderId="0" xfId="0" applyNumberFormat="1" applyFont="1" applyFill="1" applyBorder="1" applyAlignment="1">
      <alignment horizontal="right"/>
    </xf>
    <xf numFmtId="183" fontId="0" fillId="2" borderId="1" xfId="0" applyNumberFormat="1" applyFont="1" applyFill="1" applyBorder="1" applyAlignment="1">
      <alignment horizontal="right"/>
    </xf>
    <xf numFmtId="183" fontId="6" fillId="2" borderId="8" xfId="0" applyNumberFormat="1" applyFont="1" applyFill="1" applyBorder="1" applyAlignment="1">
      <alignment horizontal="right"/>
    </xf>
    <xf numFmtId="183" fontId="6" fillId="2" borderId="0" xfId="0" applyNumberFormat="1" applyFont="1" applyFill="1" applyBorder="1" applyAlignment="1">
      <alignment horizontal="right"/>
    </xf>
    <xf numFmtId="183" fontId="6" fillId="2" borderId="1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 indent="2"/>
    </xf>
    <xf numFmtId="0" fontId="6" fillId="2" borderId="9" xfId="0" applyFont="1" applyFill="1" applyBorder="1" applyAlignment="1">
      <alignment horizontal="left"/>
    </xf>
    <xf numFmtId="183" fontId="6" fillId="2" borderId="10" xfId="0" applyNumberFormat="1" applyFont="1" applyFill="1" applyBorder="1" applyAlignment="1">
      <alignment horizontal="right"/>
    </xf>
    <xf numFmtId="183" fontId="6" fillId="2" borderId="14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183" fontId="0" fillId="2" borderId="0" xfId="0" applyNumberFormat="1" applyFont="1" applyFill="1" applyBorder="1" applyAlignment="1">
      <alignment/>
    </xf>
    <xf numFmtId="183" fontId="0" fillId="2" borderId="0" xfId="0" applyNumberFormat="1" applyFont="1" applyFill="1" applyAlignment="1">
      <alignment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4"/>
  <sheetViews>
    <sheetView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31.7109375" style="121" customWidth="1"/>
    <col min="2" max="7" width="11.421875" style="121" customWidth="1"/>
    <col min="8" max="8" width="11.421875" style="132" customWidth="1"/>
    <col min="9" max="16384" width="11.421875" style="121" customWidth="1"/>
  </cols>
  <sheetData>
    <row r="1" spans="1:8" ht="18">
      <c r="A1" s="366" t="s">
        <v>0</v>
      </c>
      <c r="B1" s="366"/>
      <c r="C1" s="366"/>
      <c r="D1" s="366"/>
      <c r="E1" s="366"/>
      <c r="F1" s="366"/>
      <c r="G1" s="366"/>
      <c r="H1" s="366"/>
    </row>
    <row r="3" spans="1:8" ht="15">
      <c r="A3" s="367" t="s">
        <v>485</v>
      </c>
      <c r="B3" s="367"/>
      <c r="C3" s="367"/>
      <c r="D3" s="367"/>
      <c r="E3" s="367"/>
      <c r="F3" s="367"/>
      <c r="G3" s="367"/>
      <c r="H3" s="367"/>
    </row>
    <row r="4" spans="2:8" ht="15.75">
      <c r="B4" s="122"/>
      <c r="C4" s="122"/>
      <c r="D4" s="122"/>
      <c r="E4" s="122"/>
      <c r="F4" s="122"/>
      <c r="G4" s="122"/>
      <c r="H4" s="123"/>
    </row>
    <row r="5" spans="1:8" ht="12.75">
      <c r="A5" s="124"/>
      <c r="B5" s="368" t="s">
        <v>153</v>
      </c>
      <c r="C5" s="369"/>
      <c r="D5" s="369"/>
      <c r="E5" s="369"/>
      <c r="F5" s="370"/>
      <c r="G5" s="125" t="s">
        <v>154</v>
      </c>
      <c r="H5" s="126" t="s">
        <v>155</v>
      </c>
    </row>
    <row r="6" spans="1:8" ht="12.75">
      <c r="A6" s="127" t="s">
        <v>156</v>
      </c>
      <c r="B6" s="128"/>
      <c r="C6" s="129" t="s">
        <v>9</v>
      </c>
      <c r="D6" s="128"/>
      <c r="E6" s="371" t="s">
        <v>10</v>
      </c>
      <c r="F6" s="372"/>
      <c r="G6" s="125" t="s">
        <v>157</v>
      </c>
      <c r="H6" s="125" t="s">
        <v>158</v>
      </c>
    </row>
    <row r="7" spans="1:8" ht="13.5" thickBot="1">
      <c r="A7" s="159"/>
      <c r="B7" s="160" t="s">
        <v>159</v>
      </c>
      <c r="C7" s="161" t="s">
        <v>160</v>
      </c>
      <c r="D7" s="161" t="s">
        <v>9</v>
      </c>
      <c r="E7" s="141" t="s">
        <v>159</v>
      </c>
      <c r="F7" s="161" t="s">
        <v>160</v>
      </c>
      <c r="G7" s="141" t="s">
        <v>161</v>
      </c>
      <c r="H7" s="141" t="s">
        <v>162</v>
      </c>
    </row>
    <row r="8" spans="1:8" ht="12.75">
      <c r="A8" s="130" t="s">
        <v>2</v>
      </c>
      <c r="B8" s="158"/>
      <c r="C8" s="131"/>
      <c r="D8" s="131"/>
      <c r="E8" s="131"/>
      <c r="F8" s="131"/>
      <c r="G8" s="131"/>
      <c r="H8" s="131"/>
    </row>
    <row r="9" spans="1:8" ht="12.75">
      <c r="A9" s="132" t="s">
        <v>163</v>
      </c>
      <c r="B9" s="131">
        <v>4662</v>
      </c>
      <c r="C9" s="131">
        <v>18881</v>
      </c>
      <c r="D9" s="131">
        <f>SUM(B9:C9)</f>
        <v>23543</v>
      </c>
      <c r="E9" s="131">
        <v>4558</v>
      </c>
      <c r="F9" s="131">
        <v>17878</v>
      </c>
      <c r="G9" s="131">
        <v>954</v>
      </c>
      <c r="H9" s="131">
        <v>738</v>
      </c>
    </row>
    <row r="10" spans="1:8" ht="12.75">
      <c r="A10" s="132" t="s">
        <v>164</v>
      </c>
      <c r="B10" s="131">
        <v>96</v>
      </c>
      <c r="C10" s="131">
        <v>6</v>
      </c>
      <c r="D10" s="131">
        <f>SUM(B10:C10)</f>
        <v>102</v>
      </c>
      <c r="E10" s="131">
        <v>96</v>
      </c>
      <c r="F10" s="131">
        <v>6</v>
      </c>
      <c r="G10" s="131">
        <v>62</v>
      </c>
      <c r="H10" s="131">
        <v>17</v>
      </c>
    </row>
    <row r="11" spans="1:8" ht="12.75">
      <c r="A11" s="132" t="s">
        <v>165</v>
      </c>
      <c r="B11" s="131">
        <f>SUM(B9:B10)</f>
        <v>4758</v>
      </c>
      <c r="C11" s="131">
        <f>SUM(C9:C10)</f>
        <v>18887</v>
      </c>
      <c r="D11" s="131">
        <f>SUM(B11:C11)</f>
        <v>23645</v>
      </c>
      <c r="E11" s="131">
        <f>SUM(E9:E10)</f>
        <v>4654</v>
      </c>
      <c r="F11" s="131">
        <f>SUM(F9:F10)</f>
        <v>17884</v>
      </c>
      <c r="G11" s="131">
        <f>SUM(G9:G10)</f>
        <v>1016</v>
      </c>
      <c r="H11" s="131">
        <f>SUM(H9:H10)</f>
        <v>755</v>
      </c>
    </row>
    <row r="12" spans="1:8" ht="12.75">
      <c r="A12" s="132"/>
      <c r="B12" s="131"/>
      <c r="C12" s="131"/>
      <c r="D12" s="131"/>
      <c r="E12" s="131"/>
      <c r="F12" s="131"/>
      <c r="G12" s="131"/>
      <c r="H12" s="131"/>
    </row>
    <row r="13" spans="1:8" ht="12.75">
      <c r="A13" s="133" t="s">
        <v>166</v>
      </c>
      <c r="B13" s="131"/>
      <c r="C13" s="131"/>
      <c r="D13" s="131"/>
      <c r="E13" s="131"/>
      <c r="F13" s="131"/>
      <c r="G13" s="131"/>
      <c r="H13" s="131"/>
    </row>
    <row r="14" spans="1:8" ht="12.75">
      <c r="A14" s="132" t="s">
        <v>163</v>
      </c>
      <c r="B14" s="131">
        <v>1034909</v>
      </c>
      <c r="C14" s="131">
        <v>123260</v>
      </c>
      <c r="D14" s="131">
        <f>SUM(B14:C14)</f>
        <v>1158169</v>
      </c>
      <c r="E14" s="131">
        <v>978320</v>
      </c>
      <c r="F14" s="131">
        <v>114120</v>
      </c>
      <c r="G14" s="131">
        <v>21086</v>
      </c>
      <c r="H14" s="131">
        <v>22694</v>
      </c>
    </row>
    <row r="15" spans="1:8" ht="12.75">
      <c r="A15" s="132" t="s">
        <v>164</v>
      </c>
      <c r="B15" s="131">
        <v>16891</v>
      </c>
      <c r="C15" s="131">
        <v>25</v>
      </c>
      <c r="D15" s="131">
        <f>SUM(B15:C15)</f>
        <v>16916</v>
      </c>
      <c r="E15" s="131">
        <v>16891</v>
      </c>
      <c r="F15" s="131">
        <v>25</v>
      </c>
      <c r="G15" s="131">
        <v>1383</v>
      </c>
      <c r="H15" s="131">
        <v>10</v>
      </c>
    </row>
    <row r="16" spans="1:8" ht="12.75">
      <c r="A16" s="132" t="s">
        <v>165</v>
      </c>
      <c r="B16" s="131">
        <f>SUM(B14:B15)</f>
        <v>1051800</v>
      </c>
      <c r="C16" s="131">
        <f>SUM(C14:C15)</f>
        <v>123285</v>
      </c>
      <c r="D16" s="131">
        <f>SUM(B16:C16)</f>
        <v>1175085</v>
      </c>
      <c r="E16" s="131">
        <f>SUM(E14:E15)</f>
        <v>995211</v>
      </c>
      <c r="F16" s="131">
        <f>SUM(F14:F15)</f>
        <v>114145</v>
      </c>
      <c r="G16" s="131">
        <f>SUM(G14:G15)</f>
        <v>22469</v>
      </c>
      <c r="H16" s="131">
        <f>SUM(H14:H15)</f>
        <v>22704</v>
      </c>
    </row>
    <row r="17" spans="1:8" ht="12.75">
      <c r="A17" s="132"/>
      <c r="B17" s="131"/>
      <c r="C17" s="131"/>
      <c r="D17" s="131"/>
      <c r="E17" s="131"/>
      <c r="F17" s="131"/>
      <c r="G17" s="131"/>
      <c r="H17" s="131"/>
    </row>
    <row r="18" spans="1:8" ht="12.75">
      <c r="A18" s="133" t="s">
        <v>167</v>
      </c>
      <c r="B18" s="131">
        <v>2998</v>
      </c>
      <c r="C18" s="105" t="s">
        <v>115</v>
      </c>
      <c r="D18" s="131">
        <f>SUM(B18:C18)</f>
        <v>2998</v>
      </c>
      <c r="E18" s="131">
        <v>2998</v>
      </c>
      <c r="F18" s="105" t="s">
        <v>115</v>
      </c>
      <c r="G18" s="131">
        <v>1</v>
      </c>
      <c r="H18" s="106" t="s">
        <v>115</v>
      </c>
    </row>
    <row r="19" spans="1:8" ht="12.75">
      <c r="A19" s="132"/>
      <c r="B19" s="131"/>
      <c r="C19" s="131"/>
      <c r="D19" s="131"/>
      <c r="E19" s="131"/>
      <c r="F19" s="131"/>
      <c r="G19" s="131"/>
      <c r="H19" s="131"/>
    </row>
    <row r="20" spans="1:8" ht="12.75">
      <c r="A20" s="133" t="s">
        <v>169</v>
      </c>
      <c r="B20" s="131">
        <v>183</v>
      </c>
      <c r="C20" s="131">
        <v>356</v>
      </c>
      <c r="D20" s="131">
        <f>SUM(B20:C20)</f>
        <v>539</v>
      </c>
      <c r="E20" s="105" t="s">
        <v>115</v>
      </c>
      <c r="F20" s="105" t="s">
        <v>115</v>
      </c>
      <c r="G20" s="105" t="s">
        <v>115</v>
      </c>
      <c r="H20" s="106" t="s">
        <v>115</v>
      </c>
    </row>
    <row r="21" spans="1:8" ht="12.75">
      <c r="A21" s="132"/>
      <c r="B21" s="131"/>
      <c r="C21" s="131"/>
      <c r="D21" s="131"/>
      <c r="E21" s="131"/>
      <c r="F21" s="131"/>
      <c r="G21" s="131"/>
      <c r="H21" s="131"/>
    </row>
    <row r="22" spans="1:8" ht="13.5" thickBot="1">
      <c r="A22" s="154" t="s">
        <v>170</v>
      </c>
      <c r="B22" s="155">
        <f>SUM(B11,B16,B18,B20)</f>
        <v>1059739</v>
      </c>
      <c r="C22" s="155">
        <f aca="true" t="shared" si="0" ref="C22:H22">SUM(C11,C16,C18,C20)</f>
        <v>142528</v>
      </c>
      <c r="D22" s="155">
        <f t="shared" si="0"/>
        <v>1202267</v>
      </c>
      <c r="E22" s="155">
        <f t="shared" si="0"/>
        <v>1002863</v>
      </c>
      <c r="F22" s="155">
        <f t="shared" si="0"/>
        <v>132029</v>
      </c>
      <c r="G22" s="155">
        <f t="shared" si="0"/>
        <v>23486</v>
      </c>
      <c r="H22" s="155">
        <f t="shared" si="0"/>
        <v>23459</v>
      </c>
    </row>
    <row r="24" spans="2:6" ht="12.75">
      <c r="B24" s="151"/>
      <c r="C24" s="151"/>
      <c r="D24" s="151"/>
      <c r="E24" s="151"/>
      <c r="F24" s="151"/>
    </row>
  </sheetData>
  <mergeCells count="4">
    <mergeCell ref="A1:H1"/>
    <mergeCell ref="A3:H3"/>
    <mergeCell ref="B5:F5"/>
    <mergeCell ref="E6:F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1:S88"/>
  <sheetViews>
    <sheetView zoomScale="75" zoomScaleNormal="75" zoomScaleSheetLayoutView="25" workbookViewId="0" topLeftCell="A1">
      <selection activeCell="A3" sqref="A3:H3"/>
    </sheetView>
  </sheetViews>
  <sheetFormatPr defaultColWidth="11.421875" defaultRowHeight="12.75"/>
  <cols>
    <col min="1" max="1" width="25.7109375" style="121" customWidth="1"/>
    <col min="2" max="8" width="14.7109375" style="121" customWidth="1"/>
    <col min="9" max="16384" width="11.421875" style="121" customWidth="1"/>
  </cols>
  <sheetData>
    <row r="1" spans="1:8" ht="18">
      <c r="A1" s="366" t="s">
        <v>0</v>
      </c>
      <c r="B1" s="366"/>
      <c r="C1" s="366"/>
      <c r="D1" s="366"/>
      <c r="E1" s="366"/>
      <c r="F1" s="366"/>
      <c r="G1" s="366"/>
      <c r="H1" s="366"/>
    </row>
    <row r="2" spans="1:8" ht="12.75">
      <c r="A2" s="203"/>
      <c r="B2" s="203"/>
      <c r="C2" s="203"/>
      <c r="D2" s="203"/>
      <c r="E2" s="203"/>
      <c r="F2" s="203"/>
      <c r="G2" s="203"/>
      <c r="H2" s="203"/>
    </row>
    <row r="3" spans="1:8" s="200" customFormat="1" ht="15">
      <c r="A3" s="367" t="s">
        <v>286</v>
      </c>
      <c r="B3" s="367"/>
      <c r="C3" s="367"/>
      <c r="D3" s="367"/>
      <c r="E3" s="367"/>
      <c r="F3" s="367"/>
      <c r="G3" s="367"/>
      <c r="H3" s="367"/>
    </row>
    <row r="4" spans="1:8" ht="12.75">
      <c r="A4" s="204"/>
      <c r="B4" s="184"/>
      <c r="C4" s="184"/>
      <c r="D4" s="184"/>
      <c r="E4" s="184"/>
      <c r="F4" s="184"/>
      <c r="G4" s="184"/>
      <c r="H4" s="184"/>
    </row>
    <row r="5" spans="1:8" ht="12.75">
      <c r="A5" s="162" t="s">
        <v>203</v>
      </c>
      <c r="B5" s="355" t="s">
        <v>287</v>
      </c>
      <c r="C5" s="356"/>
      <c r="D5" s="356"/>
      <c r="E5" s="356"/>
      <c r="F5" s="371" t="s">
        <v>288</v>
      </c>
      <c r="G5" s="315"/>
      <c r="H5" s="315"/>
    </row>
    <row r="6" spans="1:8" ht="12.75">
      <c r="A6" s="162" t="s">
        <v>209</v>
      </c>
      <c r="B6" s="371" t="s">
        <v>284</v>
      </c>
      <c r="C6" s="372"/>
      <c r="D6" s="371" t="s">
        <v>285</v>
      </c>
      <c r="E6" s="315"/>
      <c r="F6" s="163" t="s">
        <v>289</v>
      </c>
      <c r="G6" s="126" t="s">
        <v>289</v>
      </c>
      <c r="H6" s="389" t="s">
        <v>9</v>
      </c>
    </row>
    <row r="7" spans="1:8" ht="13.5" thickBot="1">
      <c r="A7" s="119" t="s">
        <v>212</v>
      </c>
      <c r="B7" s="141" t="s">
        <v>159</v>
      </c>
      <c r="C7" s="161" t="s">
        <v>160</v>
      </c>
      <c r="D7" s="141" t="s">
        <v>159</v>
      </c>
      <c r="E7" s="161" t="s">
        <v>160</v>
      </c>
      <c r="F7" s="165" t="s">
        <v>290</v>
      </c>
      <c r="G7" s="165" t="s">
        <v>291</v>
      </c>
      <c r="H7" s="391"/>
    </row>
    <row r="8" spans="1:17" ht="12.75">
      <c r="A8" s="209" t="s">
        <v>217</v>
      </c>
      <c r="B8" s="171">
        <v>6800</v>
      </c>
      <c r="C8" s="182" t="s">
        <v>115</v>
      </c>
      <c r="D8" s="182" t="s">
        <v>115</v>
      </c>
      <c r="E8" s="182" t="s">
        <v>115</v>
      </c>
      <c r="F8" s="171">
        <v>16864</v>
      </c>
      <c r="G8" s="182" t="s">
        <v>115</v>
      </c>
      <c r="H8" s="131">
        <f>SUM(F8:G8)</f>
        <v>16864</v>
      </c>
      <c r="P8" s="186"/>
      <c r="Q8" s="186"/>
    </row>
    <row r="9" spans="1:17" ht="12.75">
      <c r="A9" s="210" t="s">
        <v>218</v>
      </c>
      <c r="B9" s="171">
        <v>6500</v>
      </c>
      <c r="C9" s="182" t="s">
        <v>115</v>
      </c>
      <c r="D9" s="182" t="s">
        <v>115</v>
      </c>
      <c r="E9" s="182" t="s">
        <v>115</v>
      </c>
      <c r="F9" s="171">
        <v>15184</v>
      </c>
      <c r="G9" s="182" t="s">
        <v>115</v>
      </c>
      <c r="H9" s="131">
        <f>SUM(F9:G9)</f>
        <v>15184</v>
      </c>
      <c r="P9" s="186"/>
      <c r="Q9" s="186"/>
    </row>
    <row r="10" spans="1:17" ht="12.75">
      <c r="A10" s="210" t="s">
        <v>219</v>
      </c>
      <c r="B10" s="171">
        <v>5300</v>
      </c>
      <c r="C10" s="182" t="s">
        <v>115</v>
      </c>
      <c r="D10" s="182" t="s">
        <v>115</v>
      </c>
      <c r="E10" s="182" t="s">
        <v>115</v>
      </c>
      <c r="F10" s="171">
        <v>61915</v>
      </c>
      <c r="G10" s="182" t="s">
        <v>115</v>
      </c>
      <c r="H10" s="131">
        <f>SUM(F10:G10)</f>
        <v>61915</v>
      </c>
      <c r="P10" s="186"/>
      <c r="Q10" s="186"/>
    </row>
    <row r="11" spans="1:17" ht="12.75">
      <c r="A11" s="210" t="s">
        <v>220</v>
      </c>
      <c r="B11" s="171">
        <v>9500</v>
      </c>
      <c r="C11" s="182" t="s">
        <v>115</v>
      </c>
      <c r="D11" s="182" t="s">
        <v>115</v>
      </c>
      <c r="E11" s="182" t="s">
        <v>115</v>
      </c>
      <c r="F11" s="171">
        <v>135689</v>
      </c>
      <c r="G11" s="182" t="s">
        <v>115</v>
      </c>
      <c r="H11" s="131">
        <f>SUM(F11:G11)</f>
        <v>135689</v>
      </c>
      <c r="P11" s="186"/>
      <c r="Q11" s="186"/>
    </row>
    <row r="12" spans="1:17" s="200" customFormat="1" ht="12.75">
      <c r="A12" s="211" t="s">
        <v>221</v>
      </c>
      <c r="B12" s="176">
        <v>7460.806991325818</v>
      </c>
      <c r="C12" s="187" t="s">
        <v>115</v>
      </c>
      <c r="D12" s="187" t="s">
        <v>115</v>
      </c>
      <c r="E12" s="187" t="s">
        <v>115</v>
      </c>
      <c r="F12" s="176">
        <f>IF(SUM(F8:F11)&lt;&gt;0,SUM(F8:F11),"-")</f>
        <v>229652</v>
      </c>
      <c r="G12" s="187" t="s">
        <v>115</v>
      </c>
      <c r="H12" s="143">
        <f>SUM(H8:H11)</f>
        <v>229652</v>
      </c>
      <c r="P12" s="208"/>
      <c r="Q12" s="208"/>
    </row>
    <row r="13" spans="1:17" ht="12.75">
      <c r="A13" s="211"/>
      <c r="B13" s="215"/>
      <c r="C13" s="176"/>
      <c r="D13" s="176"/>
      <c r="E13" s="176"/>
      <c r="F13" s="176"/>
      <c r="G13" s="176"/>
      <c r="H13" s="131"/>
      <c r="P13" s="186"/>
      <c r="Q13" s="186"/>
    </row>
    <row r="14" spans="1:17" s="200" customFormat="1" ht="12.75">
      <c r="A14" s="211" t="s">
        <v>222</v>
      </c>
      <c r="B14" s="176">
        <v>5376</v>
      </c>
      <c r="C14" s="187" t="s">
        <v>115</v>
      </c>
      <c r="D14" s="187" t="s">
        <v>115</v>
      </c>
      <c r="E14" s="187" t="s">
        <v>115</v>
      </c>
      <c r="F14" s="176">
        <v>500</v>
      </c>
      <c r="G14" s="187" t="s">
        <v>115</v>
      </c>
      <c r="H14" s="143">
        <f>SUM(F14:G14)</f>
        <v>500</v>
      </c>
      <c r="P14" s="208"/>
      <c r="Q14" s="208"/>
    </row>
    <row r="15" spans="1:17" ht="12.75">
      <c r="A15" s="211"/>
      <c r="B15" s="176"/>
      <c r="C15" s="171"/>
      <c r="D15" s="176"/>
      <c r="E15" s="171"/>
      <c r="F15" s="171"/>
      <c r="G15" s="171"/>
      <c r="H15" s="131"/>
      <c r="P15" s="186"/>
      <c r="Q15" s="186"/>
    </row>
    <row r="16" spans="1:17" s="200" customFormat="1" ht="12.75">
      <c r="A16" s="211" t="s">
        <v>223</v>
      </c>
      <c r="B16" s="176">
        <v>5000</v>
      </c>
      <c r="C16" s="187" t="s">
        <v>115</v>
      </c>
      <c r="D16" s="187" t="s">
        <v>115</v>
      </c>
      <c r="E16" s="187" t="s">
        <v>115</v>
      </c>
      <c r="F16" s="176">
        <v>210</v>
      </c>
      <c r="G16" s="187" t="s">
        <v>115</v>
      </c>
      <c r="H16" s="143">
        <f>SUM(F16:G16)</f>
        <v>210</v>
      </c>
      <c r="P16" s="208"/>
      <c r="Q16" s="208"/>
    </row>
    <row r="17" spans="1:17" ht="12.75">
      <c r="A17" s="211"/>
      <c r="B17" s="176"/>
      <c r="C17" s="171"/>
      <c r="D17" s="176"/>
      <c r="E17" s="171"/>
      <c r="F17" s="171"/>
      <c r="G17" s="171"/>
      <c r="H17" s="131"/>
      <c r="P17" s="186"/>
      <c r="Q17" s="186"/>
    </row>
    <row r="18" spans="1:17" ht="12.75">
      <c r="A18" s="212" t="s">
        <v>224</v>
      </c>
      <c r="B18" s="171">
        <v>6250</v>
      </c>
      <c r="C18" s="171">
        <v>9525</v>
      </c>
      <c r="D18" s="182" t="s">
        <v>115</v>
      </c>
      <c r="E18" s="182" t="s">
        <v>115</v>
      </c>
      <c r="F18" s="171">
        <v>80027</v>
      </c>
      <c r="G18" s="182" t="s">
        <v>115</v>
      </c>
      <c r="H18" s="131">
        <f>SUM(F18:G18)</f>
        <v>80027</v>
      </c>
      <c r="P18" s="186"/>
      <c r="Q18" s="186"/>
    </row>
    <row r="19" spans="1:17" ht="12.75">
      <c r="A19" s="212" t="s">
        <v>225</v>
      </c>
      <c r="B19" s="171">
        <v>8500</v>
      </c>
      <c r="C19" s="182" t="s">
        <v>115</v>
      </c>
      <c r="D19" s="182" t="s">
        <v>115</v>
      </c>
      <c r="E19" s="182" t="s">
        <v>115</v>
      </c>
      <c r="F19" s="171">
        <v>1029</v>
      </c>
      <c r="G19" s="182" t="s">
        <v>115</v>
      </c>
      <c r="H19" s="131">
        <f>SUM(F19:G19)</f>
        <v>1029</v>
      </c>
      <c r="P19" s="186"/>
      <c r="Q19" s="186"/>
    </row>
    <row r="20" spans="1:17" ht="12.75">
      <c r="A20" s="210" t="s">
        <v>226</v>
      </c>
      <c r="B20" s="171">
        <v>7000</v>
      </c>
      <c r="C20" s="182" t="s">
        <v>115</v>
      </c>
      <c r="D20" s="182" t="s">
        <v>115</v>
      </c>
      <c r="E20" s="182" t="s">
        <v>115</v>
      </c>
      <c r="F20" s="171">
        <v>805</v>
      </c>
      <c r="G20" s="182" t="s">
        <v>115</v>
      </c>
      <c r="H20" s="131">
        <f>SUM(F20:G20)</f>
        <v>805</v>
      </c>
      <c r="P20" s="186"/>
      <c r="Q20" s="186"/>
    </row>
    <row r="21" spans="1:17" s="200" customFormat="1" ht="12.75">
      <c r="A21" s="213" t="s">
        <v>481</v>
      </c>
      <c r="B21" s="176">
        <v>6289.3264589732335</v>
      </c>
      <c r="C21" s="176">
        <v>9525</v>
      </c>
      <c r="D21" s="187" t="s">
        <v>115</v>
      </c>
      <c r="E21" s="187" t="s">
        <v>115</v>
      </c>
      <c r="F21" s="176">
        <f>IF(SUM(F18:F20)&lt;&gt;0,SUM(F18:F20),"-")</f>
        <v>81861</v>
      </c>
      <c r="G21" s="187" t="s">
        <v>115</v>
      </c>
      <c r="H21" s="143">
        <f>SUM(H18:H20)</f>
        <v>81861</v>
      </c>
      <c r="P21" s="208"/>
      <c r="Q21" s="208"/>
    </row>
    <row r="22" spans="1:17" ht="12.75">
      <c r="A22" s="213"/>
      <c r="B22" s="176"/>
      <c r="C22" s="176"/>
      <c r="D22" s="176"/>
      <c r="E22" s="176"/>
      <c r="F22" s="176"/>
      <c r="G22" s="176"/>
      <c r="H22" s="131"/>
      <c r="P22" s="186"/>
      <c r="Q22" s="186"/>
    </row>
    <row r="23" spans="1:17" s="200" customFormat="1" ht="12.75">
      <c r="A23" s="211" t="s">
        <v>227</v>
      </c>
      <c r="B23" s="176">
        <v>6127</v>
      </c>
      <c r="C23" s="176">
        <v>6710</v>
      </c>
      <c r="D23" s="187" t="s">
        <v>115</v>
      </c>
      <c r="E23" s="187" t="s">
        <v>115</v>
      </c>
      <c r="F23" s="176">
        <v>129547</v>
      </c>
      <c r="G23" s="187" t="s">
        <v>115</v>
      </c>
      <c r="H23" s="143">
        <f>SUM(F23:G23)</f>
        <v>129547</v>
      </c>
      <c r="P23" s="208"/>
      <c r="Q23" s="208"/>
    </row>
    <row r="24" spans="1:17" ht="12.75">
      <c r="A24" s="211"/>
      <c r="B24" s="176"/>
      <c r="C24" s="171"/>
      <c r="D24" s="176"/>
      <c r="E24" s="171"/>
      <c r="F24" s="171"/>
      <c r="G24" s="171"/>
      <c r="H24" s="131"/>
      <c r="P24" s="186"/>
      <c r="Q24" s="186"/>
    </row>
    <row r="25" spans="1:17" s="200" customFormat="1" ht="12.75">
      <c r="A25" s="211" t="s">
        <v>228</v>
      </c>
      <c r="B25" s="176">
        <v>6417</v>
      </c>
      <c r="C25" s="176">
        <v>8342</v>
      </c>
      <c r="D25" s="187" t="s">
        <v>115</v>
      </c>
      <c r="E25" s="187" t="s">
        <v>115</v>
      </c>
      <c r="F25" s="176">
        <v>260429</v>
      </c>
      <c r="G25" s="187" t="s">
        <v>115</v>
      </c>
      <c r="H25" s="143">
        <f>SUM(F25:G25)</f>
        <v>260429</v>
      </c>
      <c r="P25" s="208"/>
      <c r="Q25" s="208"/>
    </row>
    <row r="26" spans="1:17" ht="12.75">
      <c r="A26" s="211"/>
      <c r="B26" s="176"/>
      <c r="C26" s="171"/>
      <c r="D26" s="176"/>
      <c r="E26" s="171"/>
      <c r="F26" s="171"/>
      <c r="G26" s="171"/>
      <c r="H26" s="131"/>
      <c r="P26" s="186"/>
      <c r="Q26" s="186"/>
    </row>
    <row r="27" spans="1:17" ht="12.75">
      <c r="A27" s="210" t="s">
        <v>229</v>
      </c>
      <c r="B27" s="171">
        <v>2791</v>
      </c>
      <c r="C27" s="171">
        <v>6419</v>
      </c>
      <c r="D27" s="182" t="s">
        <v>115</v>
      </c>
      <c r="E27" s="182" t="s">
        <v>115</v>
      </c>
      <c r="F27" s="171">
        <v>15550</v>
      </c>
      <c r="G27" s="182" t="s">
        <v>115</v>
      </c>
      <c r="H27" s="131">
        <f>SUM(F27:G27)</f>
        <v>15550</v>
      </c>
      <c r="P27" s="186"/>
      <c r="Q27" s="186"/>
    </row>
    <row r="28" spans="1:17" ht="12.75">
      <c r="A28" s="210" t="s">
        <v>230</v>
      </c>
      <c r="B28" s="171">
        <v>1940</v>
      </c>
      <c r="C28" s="171">
        <v>3077</v>
      </c>
      <c r="D28" s="182" t="s">
        <v>115</v>
      </c>
      <c r="E28" s="182" t="s">
        <v>115</v>
      </c>
      <c r="F28" s="171">
        <v>6790</v>
      </c>
      <c r="G28" s="182" t="s">
        <v>115</v>
      </c>
      <c r="H28" s="131">
        <f>SUM(F28:G28)</f>
        <v>6790</v>
      </c>
      <c r="P28" s="186"/>
      <c r="Q28" s="186"/>
    </row>
    <row r="29" spans="1:17" ht="12.75">
      <c r="A29" s="210" t="s">
        <v>231</v>
      </c>
      <c r="B29" s="171">
        <v>2300</v>
      </c>
      <c r="C29" s="171">
        <v>4100</v>
      </c>
      <c r="D29" s="182" t="s">
        <v>115</v>
      </c>
      <c r="E29" s="182" t="s">
        <v>115</v>
      </c>
      <c r="F29" s="171">
        <v>101331</v>
      </c>
      <c r="G29" s="182" t="s">
        <v>115</v>
      </c>
      <c r="H29" s="131">
        <f>SUM(F29:G29)</f>
        <v>101331</v>
      </c>
      <c r="P29" s="186"/>
      <c r="Q29" s="186"/>
    </row>
    <row r="30" spans="1:17" s="200" customFormat="1" ht="12.75">
      <c r="A30" s="213" t="s">
        <v>482</v>
      </c>
      <c r="B30" s="176">
        <v>2307.4483873992126</v>
      </c>
      <c r="C30" s="176">
        <v>4527.119346733668</v>
      </c>
      <c r="D30" s="187" t="s">
        <v>115</v>
      </c>
      <c r="E30" s="187" t="s">
        <v>115</v>
      </c>
      <c r="F30" s="176">
        <f>IF(SUM(F27:F29)&lt;&gt;0,SUM(F27:F29),"-")</f>
        <v>123671</v>
      </c>
      <c r="G30" s="187" t="s">
        <v>115</v>
      </c>
      <c r="H30" s="143">
        <f>SUM(H27:H29)</f>
        <v>123671</v>
      </c>
      <c r="P30" s="208"/>
      <c r="Q30" s="208"/>
    </row>
    <row r="31" spans="1:17" ht="12.75">
      <c r="A31" s="213"/>
      <c r="B31" s="176"/>
      <c r="C31" s="176"/>
      <c r="D31" s="176"/>
      <c r="E31" s="176"/>
      <c r="F31" s="176"/>
      <c r="G31" s="176"/>
      <c r="H31" s="131"/>
      <c r="P31" s="186"/>
      <c r="Q31" s="186"/>
    </row>
    <row r="32" spans="1:17" ht="12.75">
      <c r="A32" s="210" t="s">
        <v>232</v>
      </c>
      <c r="B32" s="171">
        <v>6236</v>
      </c>
      <c r="C32" s="171">
        <v>13084</v>
      </c>
      <c r="D32" s="171" t="s">
        <v>115</v>
      </c>
      <c r="E32" s="171" t="s">
        <v>115</v>
      </c>
      <c r="F32" s="171">
        <v>147762</v>
      </c>
      <c r="G32" s="171" t="s">
        <v>168</v>
      </c>
      <c r="H32" s="131">
        <f>SUM(F32:G32)</f>
        <v>147762</v>
      </c>
      <c r="P32" s="186"/>
      <c r="Q32" s="186"/>
    </row>
    <row r="33" spans="1:17" ht="12.75">
      <c r="A33" s="210" t="s">
        <v>233</v>
      </c>
      <c r="B33" s="171">
        <v>5679</v>
      </c>
      <c r="C33" s="171" t="s">
        <v>115</v>
      </c>
      <c r="D33" s="171" t="s">
        <v>115</v>
      </c>
      <c r="E33" s="171" t="s">
        <v>115</v>
      </c>
      <c r="F33" s="171">
        <v>13346</v>
      </c>
      <c r="G33" s="171" t="s">
        <v>168</v>
      </c>
      <c r="H33" s="131">
        <f>SUM(F33:G33)</f>
        <v>13346</v>
      </c>
      <c r="P33" s="186"/>
      <c r="Q33" s="186"/>
    </row>
    <row r="34" spans="1:17" ht="12.75">
      <c r="A34" s="210" t="s">
        <v>234</v>
      </c>
      <c r="B34" s="171">
        <v>4959</v>
      </c>
      <c r="C34" s="171">
        <v>10335</v>
      </c>
      <c r="D34" s="171" t="s">
        <v>115</v>
      </c>
      <c r="E34" s="171" t="s">
        <v>115</v>
      </c>
      <c r="F34" s="171">
        <v>31091.193</v>
      </c>
      <c r="G34" s="171" t="s">
        <v>168</v>
      </c>
      <c r="H34" s="131">
        <f>SUM(F34:G34)</f>
        <v>31091.193</v>
      </c>
      <c r="P34" s="186"/>
      <c r="Q34" s="186"/>
    </row>
    <row r="35" spans="1:17" ht="12.75">
      <c r="A35" s="210" t="s">
        <v>235</v>
      </c>
      <c r="B35" s="171">
        <v>7425</v>
      </c>
      <c r="C35" s="171">
        <v>12087</v>
      </c>
      <c r="D35" s="171" t="s">
        <v>115</v>
      </c>
      <c r="E35" s="171" t="s">
        <v>115</v>
      </c>
      <c r="F35" s="171">
        <v>216410</v>
      </c>
      <c r="G35" s="171" t="s">
        <v>168</v>
      </c>
      <c r="H35" s="131">
        <f>SUM(F35:G35)</f>
        <v>216410</v>
      </c>
      <c r="P35" s="186"/>
      <c r="Q35" s="186"/>
    </row>
    <row r="36" spans="1:17" s="200" customFormat="1" ht="12.75">
      <c r="A36" s="211" t="s">
        <v>236</v>
      </c>
      <c r="B36" s="176">
        <v>6747.7553038507285</v>
      </c>
      <c r="C36" s="176">
        <v>10863.82977913176</v>
      </c>
      <c r="D36" s="176" t="s">
        <v>115</v>
      </c>
      <c r="E36" s="176" t="s">
        <v>115</v>
      </c>
      <c r="F36" s="176">
        <f>IF(SUM(F32:F35)&lt;&gt;0,SUM(F32:F35),"-")</f>
        <v>408609.19299999997</v>
      </c>
      <c r="G36" s="176" t="str">
        <f>IF(SUM(G32:G35)&lt;&gt;0,SUM(G32:G35),"-")</f>
        <v>-</v>
      </c>
      <c r="H36" s="143">
        <f>SUM(H32:H35)</f>
        <v>408609.19299999997</v>
      </c>
      <c r="P36" s="208"/>
      <c r="Q36" s="208"/>
    </row>
    <row r="37" spans="1:17" ht="12.75">
      <c r="A37" s="211"/>
      <c r="B37" s="176"/>
      <c r="C37" s="176"/>
      <c r="D37" s="176"/>
      <c r="E37" s="176"/>
      <c r="F37" s="176"/>
      <c r="G37" s="176"/>
      <c r="H37" s="131"/>
      <c r="P37" s="186"/>
      <c r="Q37" s="186"/>
    </row>
    <row r="38" spans="1:17" s="200" customFormat="1" ht="12.75">
      <c r="A38" s="211" t="s">
        <v>237</v>
      </c>
      <c r="B38" s="176">
        <v>4000</v>
      </c>
      <c r="C38" s="187" t="s">
        <v>115</v>
      </c>
      <c r="D38" s="187" t="s">
        <v>115</v>
      </c>
      <c r="E38" s="187" t="s">
        <v>115</v>
      </c>
      <c r="F38" s="176">
        <v>5112</v>
      </c>
      <c r="G38" s="187" t="s">
        <v>115</v>
      </c>
      <c r="H38" s="143">
        <f>SUM(F38:G38)</f>
        <v>5112</v>
      </c>
      <c r="P38" s="208"/>
      <c r="Q38" s="208"/>
    </row>
    <row r="39" spans="1:17" ht="12.75">
      <c r="A39" s="211"/>
      <c r="B39" s="176"/>
      <c r="C39" s="171"/>
      <c r="D39" s="176"/>
      <c r="E39" s="171"/>
      <c r="F39" s="171"/>
      <c r="G39" s="171"/>
      <c r="H39" s="131"/>
      <c r="P39" s="186"/>
      <c r="Q39" s="186"/>
    </row>
    <row r="40" spans="1:17" ht="12.75">
      <c r="A40" s="212" t="s">
        <v>238</v>
      </c>
      <c r="B40" s="171">
        <v>1231</v>
      </c>
      <c r="C40" s="171">
        <v>2500</v>
      </c>
      <c r="D40" s="182" t="s">
        <v>115</v>
      </c>
      <c r="E40" s="182" t="s">
        <v>115</v>
      </c>
      <c r="F40" s="171">
        <v>5126</v>
      </c>
      <c r="G40" s="182" t="s">
        <v>115</v>
      </c>
      <c r="H40" s="131">
        <f aca="true" t="shared" si="0" ref="H40:H48">SUM(F40:G40)</f>
        <v>5126</v>
      </c>
      <c r="P40" s="186"/>
      <c r="Q40" s="186"/>
    </row>
    <row r="41" spans="1:17" ht="12.75">
      <c r="A41" s="212" t="s">
        <v>239</v>
      </c>
      <c r="B41" s="171">
        <v>2790</v>
      </c>
      <c r="C41" s="171" t="s">
        <v>115</v>
      </c>
      <c r="D41" s="182" t="s">
        <v>115</v>
      </c>
      <c r="E41" s="182" t="s">
        <v>115</v>
      </c>
      <c r="F41" s="171">
        <v>28999</v>
      </c>
      <c r="G41" s="182" t="s">
        <v>115</v>
      </c>
      <c r="H41" s="131">
        <f t="shared" si="0"/>
        <v>28999</v>
      </c>
      <c r="P41" s="186"/>
      <c r="Q41" s="186"/>
    </row>
    <row r="42" spans="1:17" ht="12.75">
      <c r="A42" s="212" t="s">
        <v>240</v>
      </c>
      <c r="B42" s="171">
        <v>4305</v>
      </c>
      <c r="C42" s="171">
        <v>5500</v>
      </c>
      <c r="D42" s="182" t="s">
        <v>115</v>
      </c>
      <c r="E42" s="182" t="s">
        <v>115</v>
      </c>
      <c r="F42" s="171">
        <v>66012</v>
      </c>
      <c r="G42" s="182" t="s">
        <v>115</v>
      </c>
      <c r="H42" s="131">
        <f t="shared" si="0"/>
        <v>66012</v>
      </c>
      <c r="P42" s="186"/>
      <c r="Q42" s="186"/>
    </row>
    <row r="43" spans="1:17" ht="12.75">
      <c r="A43" s="210" t="s">
        <v>241</v>
      </c>
      <c r="B43" s="171">
        <v>1590</v>
      </c>
      <c r="C43" s="171" t="s">
        <v>115</v>
      </c>
      <c r="D43" s="182" t="s">
        <v>115</v>
      </c>
      <c r="E43" s="182" t="s">
        <v>115</v>
      </c>
      <c r="F43" s="171">
        <v>978</v>
      </c>
      <c r="G43" s="182" t="s">
        <v>115</v>
      </c>
      <c r="H43" s="131">
        <f t="shared" si="0"/>
        <v>978</v>
      </c>
      <c r="P43" s="186"/>
      <c r="Q43" s="186"/>
    </row>
    <row r="44" spans="1:17" ht="12.75">
      <c r="A44" s="210" t="s">
        <v>242</v>
      </c>
      <c r="B44" s="171">
        <v>1477</v>
      </c>
      <c r="C44" s="171">
        <v>4000</v>
      </c>
      <c r="D44" s="171">
        <v>1000</v>
      </c>
      <c r="E44" s="182" t="s">
        <v>115</v>
      </c>
      <c r="F44" s="171">
        <v>5175</v>
      </c>
      <c r="G44" s="171">
        <v>100</v>
      </c>
      <c r="H44" s="131">
        <f t="shared" si="0"/>
        <v>5275</v>
      </c>
      <c r="P44" s="186"/>
      <c r="Q44" s="186"/>
    </row>
    <row r="45" spans="1:17" ht="12.75">
      <c r="A45" s="210" t="s">
        <v>243</v>
      </c>
      <c r="B45" s="171">
        <v>5150</v>
      </c>
      <c r="C45" s="171">
        <v>8000</v>
      </c>
      <c r="D45" s="182" t="s">
        <v>115</v>
      </c>
      <c r="E45" s="182" t="s">
        <v>115</v>
      </c>
      <c r="F45" s="171">
        <v>7947</v>
      </c>
      <c r="G45" s="182" t="s">
        <v>115</v>
      </c>
      <c r="H45" s="131">
        <f t="shared" si="0"/>
        <v>7947</v>
      </c>
      <c r="P45" s="186"/>
      <c r="Q45" s="186"/>
    </row>
    <row r="46" spans="1:17" ht="12.75">
      <c r="A46" s="210" t="s">
        <v>244</v>
      </c>
      <c r="B46" s="171">
        <v>2707</v>
      </c>
      <c r="C46" s="182" t="s">
        <v>115</v>
      </c>
      <c r="D46" s="182" t="s">
        <v>115</v>
      </c>
      <c r="E46" s="182" t="s">
        <v>115</v>
      </c>
      <c r="F46" s="171">
        <v>2222</v>
      </c>
      <c r="G46" s="182" t="s">
        <v>115</v>
      </c>
      <c r="H46" s="131">
        <f t="shared" si="0"/>
        <v>2222</v>
      </c>
      <c r="P46" s="186"/>
      <c r="Q46" s="186"/>
    </row>
    <row r="47" spans="1:17" ht="12.75">
      <c r="A47" s="210" t="s">
        <v>245</v>
      </c>
      <c r="B47" s="171">
        <v>4500</v>
      </c>
      <c r="C47" s="171">
        <v>8000</v>
      </c>
      <c r="D47" s="182" t="s">
        <v>115</v>
      </c>
      <c r="E47" s="182" t="s">
        <v>115</v>
      </c>
      <c r="F47" s="171">
        <v>64915</v>
      </c>
      <c r="G47" s="182" t="s">
        <v>115</v>
      </c>
      <c r="H47" s="131">
        <f t="shared" si="0"/>
        <v>64915</v>
      </c>
      <c r="P47" s="186"/>
      <c r="Q47" s="186"/>
    </row>
    <row r="48" spans="1:17" ht="12.75">
      <c r="A48" s="210" t="s">
        <v>246</v>
      </c>
      <c r="B48" s="171">
        <v>1865</v>
      </c>
      <c r="C48" s="182" t="s">
        <v>115</v>
      </c>
      <c r="D48" s="182" t="s">
        <v>115</v>
      </c>
      <c r="E48" s="182" t="s">
        <v>115</v>
      </c>
      <c r="F48" s="171">
        <v>23255</v>
      </c>
      <c r="G48" s="182" t="s">
        <v>115</v>
      </c>
      <c r="H48" s="131">
        <f t="shared" si="0"/>
        <v>23255</v>
      </c>
      <c r="P48" s="186"/>
      <c r="Q48" s="186"/>
    </row>
    <row r="49" spans="1:17" s="200" customFormat="1" ht="12.75">
      <c r="A49" s="213" t="s">
        <v>483</v>
      </c>
      <c r="B49" s="176">
        <v>3181.7957799795913</v>
      </c>
      <c r="C49" s="176">
        <v>7981.298517995766</v>
      </c>
      <c r="D49" s="176">
        <v>1000</v>
      </c>
      <c r="E49" s="187" t="s">
        <v>115</v>
      </c>
      <c r="F49" s="176">
        <f>IF(SUM(F40:F48)&lt;&gt;0,SUM(F40:F48),"-")</f>
        <v>204629</v>
      </c>
      <c r="G49" s="176">
        <f>IF(SUM(G40:G48)&lt;&gt;0,SUM(G40:G48),"-")</f>
        <v>100</v>
      </c>
      <c r="H49" s="143">
        <f>SUM(H40:H48)</f>
        <v>204729</v>
      </c>
      <c r="P49" s="208"/>
      <c r="Q49" s="208"/>
    </row>
    <row r="50" spans="1:17" ht="12.75">
      <c r="A50" s="213"/>
      <c r="B50" s="176"/>
      <c r="C50" s="176"/>
      <c r="D50" s="176"/>
      <c r="E50" s="176"/>
      <c r="F50" s="176"/>
      <c r="G50" s="176"/>
      <c r="H50" s="131"/>
      <c r="P50" s="186"/>
      <c r="Q50" s="186"/>
    </row>
    <row r="51" spans="1:17" s="200" customFormat="1" ht="12.75">
      <c r="A51" s="211" t="s">
        <v>247</v>
      </c>
      <c r="B51" s="176">
        <v>4000</v>
      </c>
      <c r="C51" s="176">
        <v>5000</v>
      </c>
      <c r="D51" s="176" t="s">
        <v>115</v>
      </c>
      <c r="E51" s="176" t="s">
        <v>115</v>
      </c>
      <c r="F51" s="176">
        <v>73976</v>
      </c>
      <c r="G51" s="187" t="s">
        <v>115</v>
      </c>
      <c r="H51" s="143">
        <f>SUM(F51:G51)</f>
        <v>73976</v>
      </c>
      <c r="P51" s="208"/>
      <c r="Q51" s="208"/>
    </row>
    <row r="52" spans="1:17" ht="12.75">
      <c r="A52" s="211"/>
      <c r="B52" s="176"/>
      <c r="C52" s="171"/>
      <c r="D52" s="176"/>
      <c r="E52" s="171"/>
      <c r="F52" s="171"/>
      <c r="G52" s="171"/>
      <c r="H52" s="131"/>
      <c r="P52" s="186"/>
      <c r="Q52" s="186"/>
    </row>
    <row r="53" spans="1:17" ht="12.75">
      <c r="A53" s="210" t="s">
        <v>248</v>
      </c>
      <c r="B53" s="171">
        <v>2528</v>
      </c>
      <c r="C53" s="171">
        <v>7065</v>
      </c>
      <c r="D53" s="171">
        <v>1900</v>
      </c>
      <c r="E53" s="171">
        <v>6300</v>
      </c>
      <c r="F53" s="171">
        <v>319499.6</v>
      </c>
      <c r="G53" s="171">
        <v>423.5</v>
      </c>
      <c r="H53" s="131">
        <f>SUM(F53:G53)</f>
        <v>319923.1</v>
      </c>
      <c r="P53" s="186"/>
      <c r="Q53" s="186"/>
    </row>
    <row r="54" spans="1:17" ht="12.75">
      <c r="A54" s="212" t="s">
        <v>249</v>
      </c>
      <c r="B54" s="171">
        <v>4010</v>
      </c>
      <c r="C54" s="171">
        <v>12050</v>
      </c>
      <c r="D54" s="171">
        <v>2098</v>
      </c>
      <c r="E54" s="171" t="s">
        <v>115</v>
      </c>
      <c r="F54" s="171">
        <v>1089061</v>
      </c>
      <c r="G54" s="171">
        <v>5849</v>
      </c>
      <c r="H54" s="131">
        <f>SUM(F54:G54)</f>
        <v>1094910</v>
      </c>
      <c r="P54" s="186"/>
      <c r="Q54" s="186"/>
    </row>
    <row r="55" spans="1:17" ht="12.75">
      <c r="A55" s="210" t="s">
        <v>250</v>
      </c>
      <c r="B55" s="171">
        <v>3199</v>
      </c>
      <c r="C55" s="171">
        <v>7200</v>
      </c>
      <c r="D55" s="171">
        <v>3000</v>
      </c>
      <c r="E55" s="171" t="s">
        <v>115</v>
      </c>
      <c r="F55" s="171">
        <v>316477</v>
      </c>
      <c r="G55" s="171">
        <v>2250</v>
      </c>
      <c r="H55" s="131">
        <f>SUM(F55:G55)</f>
        <v>318727</v>
      </c>
      <c r="P55" s="186"/>
      <c r="Q55" s="186"/>
    </row>
    <row r="56" spans="1:17" ht="12.75">
      <c r="A56" s="210" t="s">
        <v>251</v>
      </c>
      <c r="B56" s="171">
        <v>3721</v>
      </c>
      <c r="C56" s="171" t="s">
        <v>115</v>
      </c>
      <c r="D56" s="171" t="s">
        <v>115</v>
      </c>
      <c r="E56" s="171" t="s">
        <v>115</v>
      </c>
      <c r="F56" s="171">
        <v>9786.2</v>
      </c>
      <c r="G56" s="182" t="s">
        <v>115</v>
      </c>
      <c r="H56" s="131">
        <f>SUM(F56:G56)</f>
        <v>9786.2</v>
      </c>
      <c r="P56" s="186"/>
      <c r="Q56" s="186"/>
    </row>
    <row r="57" spans="1:17" ht="12.75">
      <c r="A57" s="210" t="s">
        <v>252</v>
      </c>
      <c r="B57" s="171">
        <v>2585</v>
      </c>
      <c r="C57" s="171">
        <v>8564</v>
      </c>
      <c r="D57" s="171" t="s">
        <v>115</v>
      </c>
      <c r="E57" s="171" t="s">
        <v>115</v>
      </c>
      <c r="F57" s="171">
        <v>593023</v>
      </c>
      <c r="G57" s="182" t="s">
        <v>115</v>
      </c>
      <c r="H57" s="131">
        <f>SUM(F57:G57)</f>
        <v>593023</v>
      </c>
      <c r="P57" s="186"/>
      <c r="Q57" s="186"/>
    </row>
    <row r="58" spans="1:17" s="200" customFormat="1" ht="12.75">
      <c r="A58" s="213" t="s">
        <v>253</v>
      </c>
      <c r="B58" s="176">
        <v>3199.0683813985047</v>
      </c>
      <c r="C58" s="176">
        <v>9881.629379806303</v>
      </c>
      <c r="D58" s="176">
        <v>2274.394779771615</v>
      </c>
      <c r="E58" s="176">
        <v>6300</v>
      </c>
      <c r="F58" s="176">
        <f>IF(SUM(F53:F57)&lt;&gt;0,SUM(F53:F57),"-")</f>
        <v>2327846.8</v>
      </c>
      <c r="G58" s="176">
        <f>IF(SUM(G53:G57)&lt;&gt;0,SUM(G53:G57),"-")</f>
        <v>8522.5</v>
      </c>
      <c r="H58" s="143">
        <f>SUM(H53:H57)</f>
        <v>2336369.3</v>
      </c>
      <c r="P58" s="208"/>
      <c r="Q58" s="208"/>
    </row>
    <row r="59" spans="1:17" ht="12.75">
      <c r="A59" s="213"/>
      <c r="B59" s="176"/>
      <c r="C59" s="176"/>
      <c r="D59" s="176"/>
      <c r="E59" s="176"/>
      <c r="F59" s="176"/>
      <c r="G59" s="176"/>
      <c r="H59" s="131"/>
      <c r="P59" s="186"/>
      <c r="Q59" s="186"/>
    </row>
    <row r="60" spans="1:17" ht="12.75">
      <c r="A60" s="210" t="s">
        <v>254</v>
      </c>
      <c r="B60" s="171">
        <v>1408</v>
      </c>
      <c r="C60" s="171">
        <v>4033</v>
      </c>
      <c r="D60" s="171" t="s">
        <v>115</v>
      </c>
      <c r="E60" s="171" t="s">
        <v>115</v>
      </c>
      <c r="F60" s="171">
        <v>38596</v>
      </c>
      <c r="G60" s="182" t="s">
        <v>115</v>
      </c>
      <c r="H60" s="131">
        <f>SUM(F60:G60)</f>
        <v>38596</v>
      </c>
      <c r="P60" s="186"/>
      <c r="Q60" s="186"/>
    </row>
    <row r="61" spans="1:17" ht="12.75">
      <c r="A61" s="212" t="s">
        <v>255</v>
      </c>
      <c r="B61" s="171">
        <v>2500</v>
      </c>
      <c r="C61" s="171" t="s">
        <v>115</v>
      </c>
      <c r="D61" s="171" t="s">
        <v>115</v>
      </c>
      <c r="E61" s="171" t="s">
        <v>115</v>
      </c>
      <c r="F61" s="171">
        <v>2895</v>
      </c>
      <c r="G61" s="182" t="s">
        <v>115</v>
      </c>
      <c r="H61" s="131">
        <f>SUM(F61:G61)</f>
        <v>2895</v>
      </c>
      <c r="P61" s="186"/>
      <c r="Q61" s="186"/>
    </row>
    <row r="62" spans="1:17" ht="12.75">
      <c r="A62" s="210" t="s">
        <v>256</v>
      </c>
      <c r="B62" s="171">
        <v>5242</v>
      </c>
      <c r="C62" s="171" t="s">
        <v>115</v>
      </c>
      <c r="D62" s="171">
        <v>1100</v>
      </c>
      <c r="E62" s="171" t="s">
        <v>115</v>
      </c>
      <c r="F62" s="171">
        <v>268474</v>
      </c>
      <c r="G62" s="171">
        <v>660</v>
      </c>
      <c r="H62" s="131">
        <f>SUM(F62:G62)</f>
        <v>269134</v>
      </c>
      <c r="P62" s="186"/>
      <c r="Q62" s="186"/>
    </row>
    <row r="63" spans="1:17" s="200" customFormat="1" ht="12.75">
      <c r="A63" s="211" t="s">
        <v>257</v>
      </c>
      <c r="B63" s="176">
        <v>4470.412719073962</v>
      </c>
      <c r="C63" s="176">
        <v>4033</v>
      </c>
      <c r="D63" s="176">
        <v>1100</v>
      </c>
      <c r="E63" s="176" t="s">
        <v>115</v>
      </c>
      <c r="F63" s="176">
        <f>IF(SUM(F60:F62)&lt;&gt;0,SUM(F60:F62),"-")</f>
        <v>309965</v>
      </c>
      <c r="G63" s="176">
        <f>IF(SUM(G60:G62)&lt;&gt;0,SUM(G60:G62),"-")</f>
        <v>660</v>
      </c>
      <c r="H63" s="143">
        <f>SUM(H60:H62)</f>
        <v>310625</v>
      </c>
      <c r="P63" s="208"/>
      <c r="Q63" s="208"/>
    </row>
    <row r="64" spans="1:17" ht="12.75">
      <c r="A64" s="211"/>
      <c r="B64" s="176"/>
      <c r="C64" s="176"/>
      <c r="D64" s="176"/>
      <c r="E64" s="176"/>
      <c r="F64" s="176"/>
      <c r="G64" s="176"/>
      <c r="H64" s="131"/>
      <c r="P64" s="186"/>
      <c r="Q64" s="186"/>
    </row>
    <row r="65" spans="1:17" s="200" customFormat="1" ht="12.75">
      <c r="A65" s="211" t="s">
        <v>258</v>
      </c>
      <c r="B65" s="176">
        <v>1712</v>
      </c>
      <c r="C65" s="176">
        <v>5885</v>
      </c>
      <c r="D65" s="176" t="s">
        <v>115</v>
      </c>
      <c r="E65" s="176" t="s">
        <v>115</v>
      </c>
      <c r="F65" s="176">
        <v>89716</v>
      </c>
      <c r="G65" s="187" t="s">
        <v>115</v>
      </c>
      <c r="H65" s="143">
        <f>SUM(F65:G65)</f>
        <v>89716</v>
      </c>
      <c r="P65" s="208"/>
      <c r="Q65" s="208"/>
    </row>
    <row r="66" spans="1:17" ht="12.75">
      <c r="A66" s="211"/>
      <c r="B66" s="176"/>
      <c r="C66" s="171"/>
      <c r="D66" s="176"/>
      <c r="E66" s="171"/>
      <c r="F66" s="171"/>
      <c r="G66" s="171"/>
      <c r="H66" s="131"/>
      <c r="P66" s="186"/>
      <c r="Q66" s="186"/>
    </row>
    <row r="67" spans="1:19" ht="12.75">
      <c r="A67" s="210" t="s">
        <v>259</v>
      </c>
      <c r="B67" s="171">
        <v>5064</v>
      </c>
      <c r="C67" s="171">
        <v>8000</v>
      </c>
      <c r="D67" s="171">
        <v>5064</v>
      </c>
      <c r="E67" s="171" t="s">
        <v>115</v>
      </c>
      <c r="F67" s="171">
        <v>314109</v>
      </c>
      <c r="G67" s="171">
        <v>63300</v>
      </c>
      <c r="H67" s="131">
        <f>SUM(F67:G67)</f>
        <v>377409</v>
      </c>
      <c r="N67" s="186"/>
      <c r="O67" s="186"/>
      <c r="P67" s="186"/>
      <c r="Q67" s="186"/>
      <c r="S67" s="186"/>
    </row>
    <row r="68" spans="1:19" ht="12.75">
      <c r="A68" s="212" t="s">
        <v>260</v>
      </c>
      <c r="B68" s="171">
        <v>2457</v>
      </c>
      <c r="C68" s="171" t="s">
        <v>115</v>
      </c>
      <c r="D68" s="171" t="s">
        <v>115</v>
      </c>
      <c r="E68" s="171" t="s">
        <v>115</v>
      </c>
      <c r="F68" s="171">
        <v>10811</v>
      </c>
      <c r="G68" s="182" t="s">
        <v>115</v>
      </c>
      <c r="H68" s="131">
        <f>SUM(F68:G68)</f>
        <v>10811</v>
      </c>
      <c r="N68" s="186"/>
      <c r="O68" s="186"/>
      <c r="P68" s="186"/>
      <c r="Q68" s="186"/>
      <c r="S68" s="186"/>
    </row>
    <row r="69" spans="1:17" s="200" customFormat="1" ht="12.75">
      <c r="A69" s="211" t="s">
        <v>261</v>
      </c>
      <c r="B69" s="176">
        <v>4888.819792302993</v>
      </c>
      <c r="C69" s="176">
        <v>8000</v>
      </c>
      <c r="D69" s="176">
        <v>5064</v>
      </c>
      <c r="E69" s="176" t="s">
        <v>115</v>
      </c>
      <c r="F69" s="176">
        <f>IF(SUM(F67:F68)&lt;&gt;0,SUM(F67:F68),"-")</f>
        <v>324920</v>
      </c>
      <c r="G69" s="176">
        <f>IF(SUM(G67:G68)&lt;&gt;0,SUM(G67:G68),"-")</f>
        <v>63300</v>
      </c>
      <c r="H69" s="198">
        <f>SUM(H67:H68)</f>
        <v>388220</v>
      </c>
      <c r="P69" s="208"/>
      <c r="Q69" s="208"/>
    </row>
    <row r="70" spans="1:17" ht="12.75">
      <c r="A70" s="211"/>
      <c r="B70" s="176"/>
      <c r="C70" s="176"/>
      <c r="D70" s="176"/>
      <c r="E70" s="176"/>
      <c r="F70" s="176"/>
      <c r="G70" s="176"/>
      <c r="H70" s="131"/>
      <c r="P70" s="186"/>
      <c r="Q70" s="186"/>
    </row>
    <row r="71" spans="1:17" ht="12.75">
      <c r="A71" s="212" t="s">
        <v>262</v>
      </c>
      <c r="B71" s="171">
        <v>6085</v>
      </c>
      <c r="C71" s="171">
        <v>10328</v>
      </c>
      <c r="D71" s="171" t="s">
        <v>115</v>
      </c>
      <c r="E71" s="171" t="s">
        <v>115</v>
      </c>
      <c r="F71" s="171">
        <v>7589</v>
      </c>
      <c r="G71" s="182" t="s">
        <v>115</v>
      </c>
      <c r="H71" s="131">
        <f aca="true" t="shared" si="1" ref="H71:H78">SUM(F71:G71)</f>
        <v>7589</v>
      </c>
      <c r="P71" s="186"/>
      <c r="Q71" s="186"/>
    </row>
    <row r="72" spans="1:17" ht="12.75">
      <c r="A72" s="212" t="s">
        <v>263</v>
      </c>
      <c r="B72" s="171">
        <v>11715</v>
      </c>
      <c r="C72" s="171" t="s">
        <v>115</v>
      </c>
      <c r="D72" s="171" t="s">
        <v>115</v>
      </c>
      <c r="E72" s="171" t="s">
        <v>115</v>
      </c>
      <c r="F72" s="171">
        <v>126264</v>
      </c>
      <c r="G72" s="182" t="s">
        <v>115</v>
      </c>
      <c r="H72" s="131">
        <f t="shared" si="1"/>
        <v>126264</v>
      </c>
      <c r="P72" s="186"/>
      <c r="Q72" s="186"/>
    </row>
    <row r="73" spans="1:17" ht="12.75">
      <c r="A73" s="212" t="s">
        <v>264</v>
      </c>
      <c r="B73" s="171">
        <v>6040</v>
      </c>
      <c r="C73" s="171" t="s">
        <v>115</v>
      </c>
      <c r="D73" s="171" t="s">
        <v>115</v>
      </c>
      <c r="E73" s="171" t="s">
        <v>115</v>
      </c>
      <c r="F73" s="171">
        <v>60406.04</v>
      </c>
      <c r="G73" s="182" t="s">
        <v>115</v>
      </c>
      <c r="H73" s="131">
        <f t="shared" si="1"/>
        <v>60406.04</v>
      </c>
      <c r="P73" s="186"/>
      <c r="Q73" s="186"/>
    </row>
    <row r="74" spans="1:17" ht="12.75">
      <c r="A74" s="210" t="s">
        <v>265</v>
      </c>
      <c r="B74" s="171">
        <v>1170</v>
      </c>
      <c r="C74" s="171">
        <v>6050</v>
      </c>
      <c r="D74" s="171">
        <v>600</v>
      </c>
      <c r="E74" s="171" t="s">
        <v>115</v>
      </c>
      <c r="F74" s="171">
        <v>8524</v>
      </c>
      <c r="G74" s="171">
        <v>7.8</v>
      </c>
      <c r="H74" s="131">
        <f t="shared" si="1"/>
        <v>8531.8</v>
      </c>
      <c r="P74" s="186"/>
      <c r="Q74" s="186"/>
    </row>
    <row r="75" spans="1:17" ht="12.75">
      <c r="A75" s="210" t="s">
        <v>266</v>
      </c>
      <c r="B75" s="171">
        <v>7619</v>
      </c>
      <c r="C75" s="171" t="s">
        <v>115</v>
      </c>
      <c r="D75" s="171" t="s">
        <v>115</v>
      </c>
      <c r="E75" s="171" t="s">
        <v>115</v>
      </c>
      <c r="F75" s="171">
        <v>52983</v>
      </c>
      <c r="G75" s="182" t="s">
        <v>115</v>
      </c>
      <c r="H75" s="131">
        <f t="shared" si="1"/>
        <v>52983</v>
      </c>
      <c r="P75" s="186"/>
      <c r="Q75" s="186"/>
    </row>
    <row r="76" spans="1:17" ht="12.75">
      <c r="A76" s="212" t="s">
        <v>267</v>
      </c>
      <c r="B76" s="171">
        <v>2100</v>
      </c>
      <c r="C76" s="171">
        <v>4500</v>
      </c>
      <c r="D76" s="171" t="s">
        <v>115</v>
      </c>
      <c r="E76" s="171" t="s">
        <v>115</v>
      </c>
      <c r="F76" s="171">
        <v>1585</v>
      </c>
      <c r="G76" s="182" t="s">
        <v>115</v>
      </c>
      <c r="H76" s="131">
        <f t="shared" si="1"/>
        <v>1585</v>
      </c>
      <c r="P76" s="186"/>
      <c r="Q76" s="186"/>
    </row>
    <row r="77" spans="1:17" ht="12.75">
      <c r="A77" s="212" t="s">
        <v>268</v>
      </c>
      <c r="B77" s="171">
        <v>4100</v>
      </c>
      <c r="C77" s="171" t="s">
        <v>115</v>
      </c>
      <c r="D77" s="171" t="s">
        <v>115</v>
      </c>
      <c r="E77" s="171" t="s">
        <v>115</v>
      </c>
      <c r="F77" s="171">
        <v>10069.6</v>
      </c>
      <c r="G77" s="182" t="s">
        <v>115</v>
      </c>
      <c r="H77" s="131">
        <f t="shared" si="1"/>
        <v>10069.6</v>
      </c>
      <c r="P77" s="186"/>
      <c r="Q77" s="186"/>
    </row>
    <row r="78" spans="1:17" ht="12.75">
      <c r="A78" s="210" t="s">
        <v>269</v>
      </c>
      <c r="B78" s="171">
        <v>7800</v>
      </c>
      <c r="C78" s="171" t="s">
        <v>115</v>
      </c>
      <c r="D78" s="171" t="s">
        <v>115</v>
      </c>
      <c r="E78" s="171" t="s">
        <v>115</v>
      </c>
      <c r="F78" s="171">
        <v>7620.6</v>
      </c>
      <c r="G78" s="182" t="s">
        <v>115</v>
      </c>
      <c r="H78" s="131">
        <f t="shared" si="1"/>
        <v>7620.6</v>
      </c>
      <c r="P78" s="186"/>
      <c r="Q78" s="186"/>
    </row>
    <row r="79" spans="1:17" s="200" customFormat="1" ht="12.75">
      <c r="A79" s="213" t="s">
        <v>484</v>
      </c>
      <c r="B79" s="176">
        <v>7207.7831896320895</v>
      </c>
      <c r="C79" s="176">
        <v>7351.688833124216</v>
      </c>
      <c r="D79" s="176">
        <v>600</v>
      </c>
      <c r="E79" s="176" t="s">
        <v>115</v>
      </c>
      <c r="F79" s="176">
        <f>IF(SUM(F71:F78)&lt;&gt;0,SUM(F71:F78),"-")</f>
        <v>275041.24</v>
      </c>
      <c r="G79" s="176">
        <f>IF(SUM(G71:G78)&lt;&gt;0,SUM(G71:G78),"-")</f>
        <v>7.8</v>
      </c>
      <c r="H79" s="143">
        <f>SUM(H71:H78)</f>
        <v>275049.04</v>
      </c>
      <c r="P79" s="208"/>
      <c r="Q79" s="208"/>
    </row>
    <row r="80" spans="1:17" ht="12.75">
      <c r="A80" s="213"/>
      <c r="B80" s="176"/>
      <c r="C80" s="176"/>
      <c r="D80" s="176"/>
      <c r="E80" s="176"/>
      <c r="F80" s="176"/>
      <c r="G80" s="176"/>
      <c r="H80" s="131"/>
      <c r="P80" s="186"/>
      <c r="Q80" s="186"/>
    </row>
    <row r="81" spans="1:17" ht="12.75">
      <c r="A81" s="210" t="s">
        <v>270</v>
      </c>
      <c r="B81" s="171">
        <v>490</v>
      </c>
      <c r="C81" s="171">
        <v>2000</v>
      </c>
      <c r="D81" s="171" t="s">
        <v>115</v>
      </c>
      <c r="E81" s="171" t="s">
        <v>115</v>
      </c>
      <c r="F81" s="171">
        <v>1695</v>
      </c>
      <c r="G81" s="182" t="s">
        <v>115</v>
      </c>
      <c r="H81" s="131">
        <f>SUM(F81:G81)</f>
        <v>1695</v>
      </c>
      <c r="P81" s="186"/>
      <c r="Q81" s="186"/>
    </row>
    <row r="82" spans="1:17" ht="12.75">
      <c r="A82" s="210" t="s">
        <v>271</v>
      </c>
      <c r="B82" s="171">
        <v>1420</v>
      </c>
      <c r="C82" s="171">
        <v>4669</v>
      </c>
      <c r="D82" s="171" t="s">
        <v>115</v>
      </c>
      <c r="E82" s="171" t="s">
        <v>115</v>
      </c>
      <c r="F82" s="171">
        <v>25066</v>
      </c>
      <c r="G82" s="182" t="s">
        <v>115</v>
      </c>
      <c r="H82" s="131">
        <f>SUM(F82:G82)</f>
        <v>25066</v>
      </c>
      <c r="P82" s="186"/>
      <c r="Q82" s="186"/>
    </row>
    <row r="83" spans="1:17" s="200" customFormat="1" ht="12.75">
      <c r="A83" s="211" t="s">
        <v>272</v>
      </c>
      <c r="B83" s="176">
        <v>1243.5723628092123</v>
      </c>
      <c r="C83" s="176">
        <v>4593.816901408451</v>
      </c>
      <c r="D83" s="176" t="s">
        <v>115</v>
      </c>
      <c r="E83" s="176" t="s">
        <v>115</v>
      </c>
      <c r="F83" s="176">
        <f>IF(SUM(F81:F82)&lt;&gt;0,SUM(F80:F82),"-")</f>
        <v>26761</v>
      </c>
      <c r="G83" s="187" t="s">
        <v>115</v>
      </c>
      <c r="H83" s="143">
        <f>SUM(H81:H82)</f>
        <v>26761</v>
      </c>
      <c r="P83" s="208"/>
      <c r="Q83" s="208"/>
    </row>
    <row r="84" spans="1:17" ht="12.75">
      <c r="A84" s="211"/>
      <c r="B84" s="176"/>
      <c r="C84" s="176"/>
      <c r="D84" s="176"/>
      <c r="E84" s="176"/>
      <c r="F84" s="176"/>
      <c r="G84" s="176"/>
      <c r="H84" s="131"/>
      <c r="P84" s="186"/>
      <c r="Q84" s="186"/>
    </row>
    <row r="85" spans="1:8" s="200" customFormat="1" ht="13.5" thickBot="1">
      <c r="A85" s="330" t="s">
        <v>273</v>
      </c>
      <c r="B85" s="310">
        <v>3957.7676803091013</v>
      </c>
      <c r="C85" s="310">
        <v>8766.916973361373</v>
      </c>
      <c r="D85" s="310">
        <v>4288.261441004085</v>
      </c>
      <c r="E85" s="310">
        <v>6300</v>
      </c>
      <c r="F85" s="310">
        <v>4872446.233</v>
      </c>
      <c r="G85" s="310">
        <v>72590.3</v>
      </c>
      <c r="H85" s="155">
        <v>4945036.533</v>
      </c>
    </row>
    <row r="87" spans="2:8" ht="12.75">
      <c r="B87" s="152"/>
      <c r="C87" s="152"/>
      <c r="D87" s="152"/>
      <c r="E87" s="152"/>
      <c r="H87" s="151"/>
    </row>
    <row r="88" spans="16:17" ht="12.75">
      <c r="P88" s="186"/>
      <c r="Q88" s="186"/>
    </row>
  </sheetData>
  <mergeCells count="7">
    <mergeCell ref="A1:H1"/>
    <mergeCell ref="A3:H3"/>
    <mergeCell ref="B5:E5"/>
    <mergeCell ref="B6:C6"/>
    <mergeCell ref="D6:E6"/>
    <mergeCell ref="F5:H5"/>
    <mergeCell ref="H6:H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"/>
  <dimension ref="A1:J17"/>
  <sheetViews>
    <sheetView zoomScale="75" zoomScaleNormal="75" zoomScaleSheetLayoutView="75" workbookViewId="0" topLeftCell="A1">
      <selection activeCell="A3" sqref="A3:I3"/>
    </sheetView>
  </sheetViews>
  <sheetFormatPr defaultColWidth="11.421875" defaultRowHeight="12.75"/>
  <cols>
    <col min="1" max="1" width="22.28125" style="121" customWidth="1"/>
    <col min="2" max="9" width="12.7109375" style="121" customWidth="1"/>
    <col min="10" max="11" width="11.421875" style="121" customWidth="1"/>
    <col min="12" max="12" width="43.28125" style="121" customWidth="1"/>
    <col min="13" max="15" width="25.7109375" style="121" customWidth="1"/>
    <col min="16" max="16384" width="11.421875" style="121" customWidth="1"/>
  </cols>
  <sheetData>
    <row r="1" spans="1:10" ht="18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132"/>
    </row>
    <row r="2" ht="12.75">
      <c r="J2" s="132"/>
    </row>
    <row r="3" spans="1:10" ht="15">
      <c r="A3" s="367" t="s">
        <v>292</v>
      </c>
      <c r="B3" s="367"/>
      <c r="C3" s="367"/>
      <c r="D3" s="367"/>
      <c r="E3" s="367"/>
      <c r="F3" s="367"/>
      <c r="G3" s="367"/>
      <c r="H3" s="367"/>
      <c r="I3" s="367"/>
      <c r="J3" s="132"/>
    </row>
    <row r="4" spans="1:10" ht="12.75">
      <c r="A4" s="128"/>
      <c r="B4" s="184"/>
      <c r="C4" s="184"/>
      <c r="D4" s="184"/>
      <c r="E4" s="184"/>
      <c r="F4" s="184"/>
      <c r="G4" s="184"/>
      <c r="H4" s="184"/>
      <c r="I4" s="184"/>
      <c r="J4" s="132"/>
    </row>
    <row r="5" spans="1:10" ht="12.75">
      <c r="A5" s="162" t="s">
        <v>203</v>
      </c>
      <c r="B5" s="355" t="s">
        <v>275</v>
      </c>
      <c r="C5" s="356"/>
      <c r="D5" s="356"/>
      <c r="E5" s="356"/>
      <c r="F5" s="357"/>
      <c r="G5" s="373" t="s">
        <v>172</v>
      </c>
      <c r="H5" s="374"/>
      <c r="I5" s="125" t="s">
        <v>8</v>
      </c>
      <c r="J5" s="132"/>
    </row>
    <row r="6" spans="1:10" ht="12.75">
      <c r="A6" s="162" t="s">
        <v>209</v>
      </c>
      <c r="B6" s="371" t="s">
        <v>9</v>
      </c>
      <c r="C6" s="315"/>
      <c r="D6" s="372"/>
      <c r="E6" s="371" t="s">
        <v>10</v>
      </c>
      <c r="F6" s="372"/>
      <c r="G6" s="355" t="s">
        <v>176</v>
      </c>
      <c r="H6" s="357"/>
      <c r="I6" s="125" t="s">
        <v>12</v>
      </c>
      <c r="J6" s="132"/>
    </row>
    <row r="7" spans="1:10" ht="13.5" thickBot="1">
      <c r="A7" s="185" t="s">
        <v>212</v>
      </c>
      <c r="B7" s="141" t="s">
        <v>159</v>
      </c>
      <c r="C7" s="141" t="s">
        <v>160</v>
      </c>
      <c r="D7" s="141" t="s">
        <v>9</v>
      </c>
      <c r="E7" s="141" t="s">
        <v>159</v>
      </c>
      <c r="F7" s="141" t="s">
        <v>160</v>
      </c>
      <c r="G7" s="141" t="s">
        <v>159</v>
      </c>
      <c r="H7" s="141" t="s">
        <v>160</v>
      </c>
      <c r="I7" s="141" t="s">
        <v>34</v>
      </c>
      <c r="J7" s="132"/>
    </row>
    <row r="8" spans="1:10" ht="12.75">
      <c r="A8" s="210" t="s">
        <v>259</v>
      </c>
      <c r="B8" s="167">
        <v>45</v>
      </c>
      <c r="C8" s="182" t="s">
        <v>115</v>
      </c>
      <c r="D8" s="167">
        <v>45</v>
      </c>
      <c r="E8" s="167">
        <v>45</v>
      </c>
      <c r="F8" s="182" t="s">
        <v>115</v>
      </c>
      <c r="G8" s="167">
        <v>2100</v>
      </c>
      <c r="H8" s="182" t="s">
        <v>115</v>
      </c>
      <c r="I8" s="167">
        <v>95</v>
      </c>
      <c r="J8" s="132"/>
    </row>
    <row r="9" spans="1:10" s="200" customFormat="1" ht="12.75">
      <c r="A9" s="211" t="s">
        <v>261</v>
      </c>
      <c r="B9" s="176">
        <f>B8</f>
        <v>45</v>
      </c>
      <c r="C9" s="187" t="s">
        <v>115</v>
      </c>
      <c r="D9" s="176">
        <f>D8</f>
        <v>45</v>
      </c>
      <c r="E9" s="176">
        <f>E8</f>
        <v>45</v>
      </c>
      <c r="F9" s="187" t="s">
        <v>115</v>
      </c>
      <c r="G9" s="176">
        <f>G8</f>
        <v>2100</v>
      </c>
      <c r="H9" s="187" t="s">
        <v>115</v>
      </c>
      <c r="I9" s="176">
        <f>I8</f>
        <v>95</v>
      </c>
      <c r="J9" s="133"/>
    </row>
    <row r="10" spans="1:10" ht="12.75">
      <c r="A10" s="211"/>
      <c r="B10" s="176"/>
      <c r="C10" s="176"/>
      <c r="D10" s="176"/>
      <c r="E10" s="176"/>
      <c r="F10" s="176"/>
      <c r="G10" s="176"/>
      <c r="H10" s="176"/>
      <c r="I10" s="176"/>
      <c r="J10" s="132"/>
    </row>
    <row r="11" spans="1:10" ht="12.75">
      <c r="A11" s="211"/>
      <c r="B11" s="176"/>
      <c r="C11" s="176"/>
      <c r="D11" s="176"/>
      <c r="E11" s="176"/>
      <c r="F11" s="176"/>
      <c r="G11" s="176"/>
      <c r="H11" s="176"/>
      <c r="I11" s="176"/>
      <c r="J11" s="132"/>
    </row>
    <row r="12" spans="1:10" ht="12.75">
      <c r="A12" s="212" t="s">
        <v>268</v>
      </c>
      <c r="B12" s="171">
        <v>2953</v>
      </c>
      <c r="C12" s="182" t="s">
        <v>115</v>
      </c>
      <c r="D12" s="171">
        <v>2953</v>
      </c>
      <c r="E12" s="171">
        <v>2953</v>
      </c>
      <c r="F12" s="182" t="s">
        <v>115</v>
      </c>
      <c r="G12" s="171">
        <v>1450</v>
      </c>
      <c r="H12" s="182" t="s">
        <v>115</v>
      </c>
      <c r="I12" s="171">
        <v>4281.85</v>
      </c>
      <c r="J12" s="132"/>
    </row>
    <row r="13" spans="1:10" s="200" customFormat="1" ht="12.75">
      <c r="A13" s="213" t="s">
        <v>484</v>
      </c>
      <c r="B13" s="176">
        <f>B12</f>
        <v>2953</v>
      </c>
      <c r="C13" s="187" t="s">
        <v>115</v>
      </c>
      <c r="D13" s="176">
        <f>D12</f>
        <v>2953</v>
      </c>
      <c r="E13" s="176">
        <f>E12</f>
        <v>2953</v>
      </c>
      <c r="F13" s="187" t="s">
        <v>115</v>
      </c>
      <c r="G13" s="176">
        <f>G12</f>
        <v>1450</v>
      </c>
      <c r="H13" s="187" t="s">
        <v>115</v>
      </c>
      <c r="I13" s="176">
        <f>I12</f>
        <v>4281.85</v>
      </c>
      <c r="J13" s="133"/>
    </row>
    <row r="14" spans="1:10" ht="12.75">
      <c r="A14" s="213"/>
      <c r="B14" s="176"/>
      <c r="C14" s="176"/>
      <c r="D14" s="176"/>
      <c r="E14" s="176"/>
      <c r="F14" s="176"/>
      <c r="G14" s="176"/>
      <c r="H14" s="176"/>
      <c r="I14" s="176"/>
      <c r="J14" s="132"/>
    </row>
    <row r="15" spans="1:10" s="200" customFormat="1" ht="13.5" thickBot="1">
      <c r="A15" s="330" t="s">
        <v>273</v>
      </c>
      <c r="B15" s="310">
        <f>SUM(B9,B13)</f>
        <v>2998</v>
      </c>
      <c r="C15" s="331" t="s">
        <v>115</v>
      </c>
      <c r="D15" s="310">
        <f>SUM(D9,D13)</f>
        <v>2998</v>
      </c>
      <c r="E15" s="310">
        <f>SUM(E9,E13)</f>
        <v>2998</v>
      </c>
      <c r="F15" s="331" t="s">
        <v>115</v>
      </c>
      <c r="G15" s="310">
        <f>((G9*B9)+(G13*B13))/B15</f>
        <v>1459.7565043362242</v>
      </c>
      <c r="H15" s="331" t="s">
        <v>115</v>
      </c>
      <c r="I15" s="310">
        <f>SUM(I9,I13)</f>
        <v>4376.85</v>
      </c>
      <c r="J15" s="133"/>
    </row>
    <row r="16" spans="1:10" s="200" customFormat="1" ht="12.75">
      <c r="A16" s="121"/>
      <c r="B16" s="121"/>
      <c r="C16" s="121"/>
      <c r="D16" s="121"/>
      <c r="E16" s="121"/>
      <c r="F16" s="121"/>
      <c r="G16" s="121"/>
      <c r="H16" s="121"/>
      <c r="I16" s="121"/>
      <c r="J16" s="133"/>
    </row>
    <row r="17" ht="12.75">
      <c r="J17" s="132"/>
    </row>
  </sheetData>
  <mergeCells count="7">
    <mergeCell ref="B6:D6"/>
    <mergeCell ref="E6:F6"/>
    <mergeCell ref="G6:H6"/>
    <mergeCell ref="A1:I1"/>
    <mergeCell ref="A3:I3"/>
    <mergeCell ref="B5:F5"/>
    <mergeCell ref="G5:H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/>
  <dimension ref="A1:J23"/>
  <sheetViews>
    <sheetView zoomScale="75" zoomScaleNormal="75" zoomScaleSheetLayoutView="75" workbookViewId="0" topLeftCell="A1">
      <selection activeCell="A3" sqref="A3:D3"/>
    </sheetView>
  </sheetViews>
  <sheetFormatPr defaultColWidth="11.421875" defaultRowHeight="12.75"/>
  <cols>
    <col min="1" max="1" width="43.28125" style="121" customWidth="1"/>
    <col min="2" max="4" width="25.7109375" style="121" customWidth="1"/>
    <col min="5" max="16384" width="11.421875" style="121" customWidth="1"/>
  </cols>
  <sheetData>
    <row r="1" spans="1:10" s="203" customFormat="1" ht="18">
      <c r="A1" s="366" t="s">
        <v>0</v>
      </c>
      <c r="B1" s="366"/>
      <c r="C1" s="366"/>
      <c r="D1" s="366"/>
      <c r="E1" s="120"/>
      <c r="F1" s="120"/>
      <c r="G1" s="120"/>
      <c r="H1" s="120"/>
      <c r="I1" s="120"/>
      <c r="J1" s="207"/>
    </row>
    <row r="2" spans="1:5" ht="12.75">
      <c r="A2" s="132"/>
      <c r="B2" s="132"/>
      <c r="C2" s="132"/>
      <c r="D2" s="132"/>
      <c r="E2" s="132"/>
    </row>
    <row r="3" spans="1:5" ht="15">
      <c r="A3" s="367" t="s">
        <v>489</v>
      </c>
      <c r="B3" s="367"/>
      <c r="C3" s="367"/>
      <c r="D3" s="367"/>
      <c r="E3" s="132"/>
    </row>
    <row r="4" spans="1:5" ht="12.75">
      <c r="A4" s="128"/>
      <c r="B4" s="128"/>
      <c r="C4" s="128"/>
      <c r="D4" s="128"/>
      <c r="E4" s="132"/>
    </row>
    <row r="5" spans="1:5" ht="12.75">
      <c r="A5" s="137" t="s">
        <v>203</v>
      </c>
      <c r="B5" s="181"/>
      <c r="C5" s="181"/>
      <c r="D5" s="181"/>
      <c r="E5" s="132"/>
    </row>
    <row r="6" spans="1:5" ht="12.75">
      <c r="A6" s="137" t="s">
        <v>209</v>
      </c>
      <c r="B6" s="125" t="s">
        <v>159</v>
      </c>
      <c r="C6" s="125" t="s">
        <v>160</v>
      </c>
      <c r="D6" s="125" t="s">
        <v>9</v>
      </c>
      <c r="E6" s="132"/>
    </row>
    <row r="7" spans="1:5" ht="13.5" thickBot="1">
      <c r="A7" s="137" t="s">
        <v>212</v>
      </c>
      <c r="B7" s="181"/>
      <c r="C7" s="181"/>
      <c r="D7" s="181"/>
      <c r="E7" s="132"/>
    </row>
    <row r="8" spans="1:5" ht="12.75">
      <c r="A8" s="332" t="s">
        <v>227</v>
      </c>
      <c r="B8" s="333">
        <v>75</v>
      </c>
      <c r="C8" s="333">
        <v>270</v>
      </c>
      <c r="D8" s="333">
        <v>345</v>
      </c>
      <c r="E8" s="132"/>
    </row>
    <row r="9" spans="1:5" ht="12.75">
      <c r="A9" s="211"/>
      <c r="B9" s="176"/>
      <c r="C9" s="176"/>
      <c r="D9" s="176"/>
      <c r="E9" s="132"/>
    </row>
    <row r="10" spans="1:5" ht="12.75">
      <c r="A10" s="210" t="s">
        <v>293</v>
      </c>
      <c r="B10" s="182" t="s">
        <v>115</v>
      </c>
      <c r="C10" s="171">
        <v>2</v>
      </c>
      <c r="D10" s="171">
        <v>2</v>
      </c>
      <c r="E10" s="132"/>
    </row>
    <row r="11" spans="1:5" ht="12.75">
      <c r="A11" s="210" t="s">
        <v>235</v>
      </c>
      <c r="B11" s="171">
        <v>108</v>
      </c>
      <c r="C11" s="171">
        <v>8</v>
      </c>
      <c r="D11" s="171">
        <v>116</v>
      </c>
      <c r="E11" s="132"/>
    </row>
    <row r="12" spans="1:5" s="200" customFormat="1" ht="12.75">
      <c r="A12" s="211" t="s">
        <v>236</v>
      </c>
      <c r="B12" s="176">
        <f>B11</f>
        <v>108</v>
      </c>
      <c r="C12" s="176">
        <f>SUM(C10:C11)</f>
        <v>10</v>
      </c>
      <c r="D12" s="176">
        <f>SUM(D10:D11)</f>
        <v>118</v>
      </c>
      <c r="E12" s="133"/>
    </row>
    <row r="13" spans="1:5" ht="12.75">
      <c r="A13" s="211"/>
      <c r="B13" s="176"/>
      <c r="C13" s="176"/>
      <c r="D13" s="176"/>
      <c r="E13" s="132"/>
    </row>
    <row r="14" spans="1:5" ht="12.75">
      <c r="A14" s="210" t="s">
        <v>243</v>
      </c>
      <c r="B14" s="182" t="s">
        <v>115</v>
      </c>
      <c r="C14" s="171">
        <v>46</v>
      </c>
      <c r="D14" s="171">
        <v>46</v>
      </c>
      <c r="E14" s="132"/>
    </row>
    <row r="15" spans="1:5" s="200" customFormat="1" ht="12.75">
      <c r="A15" s="213" t="s">
        <v>483</v>
      </c>
      <c r="B15" s="187" t="s">
        <v>115</v>
      </c>
      <c r="C15" s="176">
        <f>C14</f>
        <v>46</v>
      </c>
      <c r="D15" s="176">
        <f>D14</f>
        <v>46</v>
      </c>
      <c r="E15" s="133"/>
    </row>
    <row r="16" spans="1:5" s="200" customFormat="1" ht="12.75">
      <c r="A16" s="213"/>
      <c r="B16" s="176"/>
      <c r="C16" s="176"/>
      <c r="D16" s="176"/>
      <c r="E16" s="133"/>
    </row>
    <row r="17" spans="1:5" ht="12.75">
      <c r="A17" s="210" t="s">
        <v>248</v>
      </c>
      <c r="B17" s="182" t="s">
        <v>115</v>
      </c>
      <c r="C17" s="171">
        <v>18</v>
      </c>
      <c r="D17" s="171">
        <v>18</v>
      </c>
      <c r="E17" s="132"/>
    </row>
    <row r="18" spans="1:5" s="200" customFormat="1" ht="12.75">
      <c r="A18" s="213" t="s">
        <v>253</v>
      </c>
      <c r="B18" s="187" t="s">
        <v>115</v>
      </c>
      <c r="C18" s="176">
        <f>C17</f>
        <v>18</v>
      </c>
      <c r="D18" s="176">
        <f>D17</f>
        <v>18</v>
      </c>
      <c r="E18" s="133"/>
    </row>
    <row r="19" spans="1:5" ht="12.75">
      <c r="A19" s="213"/>
      <c r="B19" s="176"/>
      <c r="C19" s="176"/>
      <c r="D19" s="176"/>
      <c r="E19" s="132"/>
    </row>
    <row r="20" spans="1:5" ht="12.75">
      <c r="A20" s="210" t="s">
        <v>271</v>
      </c>
      <c r="B20" s="182" t="s">
        <v>115</v>
      </c>
      <c r="C20" s="171">
        <v>12</v>
      </c>
      <c r="D20" s="171">
        <v>12</v>
      </c>
      <c r="E20" s="132"/>
    </row>
    <row r="21" spans="1:5" s="200" customFormat="1" ht="12.75">
      <c r="A21" s="211" t="s">
        <v>272</v>
      </c>
      <c r="B21" s="187" t="s">
        <v>115</v>
      </c>
      <c r="C21" s="176">
        <f>C20</f>
        <v>12</v>
      </c>
      <c r="D21" s="176">
        <f>D20</f>
        <v>12</v>
      </c>
      <c r="E21" s="133"/>
    </row>
    <row r="22" spans="1:4" ht="12.75">
      <c r="A22" s="211"/>
      <c r="B22" s="176"/>
      <c r="C22" s="176"/>
      <c r="D22" s="176"/>
    </row>
    <row r="23" spans="1:4" ht="13.5" thickBot="1">
      <c r="A23" s="330" t="s">
        <v>273</v>
      </c>
      <c r="B23" s="310">
        <f>IF(SUM(B8,B12,B15,B18,B21)&lt;&gt;0,SUM(B8,B12,B15,B18,B21),"-")</f>
        <v>183</v>
      </c>
      <c r="C23" s="310">
        <f>IF(SUM(C8,C12,C15,C18,C21)&lt;&gt;0,SUM(C8,C12,C15,C18,C21),"-")</f>
        <v>356</v>
      </c>
      <c r="D23" s="310">
        <f>SUM(D8,D12,D15,D18,D21)</f>
        <v>539</v>
      </c>
    </row>
  </sheetData>
  <mergeCells count="2">
    <mergeCell ref="A1:D1"/>
    <mergeCell ref="A3:D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11"/>
  <dimension ref="A1:I29"/>
  <sheetViews>
    <sheetView showGridLines="0" zoomScale="75" zoomScaleNormal="75" zoomScaleSheetLayoutView="75" workbookViewId="0" topLeftCell="A1">
      <selection activeCell="A3" sqref="A3:F3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3.57421875" style="3" customWidth="1"/>
    <col min="9" max="9" width="14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2" customFormat="1" ht="18">
      <c r="A1" s="326" t="s">
        <v>0</v>
      </c>
      <c r="B1" s="326"/>
      <c r="C1" s="326"/>
      <c r="D1" s="326"/>
      <c r="E1" s="326"/>
      <c r="F1" s="326"/>
      <c r="G1" s="1"/>
      <c r="H1" s="1"/>
      <c r="I1" s="1"/>
    </row>
    <row r="3" spans="1:8" ht="15">
      <c r="A3" s="379" t="s">
        <v>27</v>
      </c>
      <c r="B3" s="379"/>
      <c r="C3" s="379"/>
      <c r="D3" s="379"/>
      <c r="E3" s="379"/>
      <c r="F3" s="379"/>
      <c r="G3" s="41"/>
      <c r="H3" s="41"/>
    </row>
    <row r="4" spans="1:8" ht="15">
      <c r="A4" s="4"/>
      <c r="B4" s="5"/>
      <c r="C4" s="5"/>
      <c r="D4" s="5"/>
      <c r="E4" s="5"/>
      <c r="F4" s="5"/>
      <c r="G4" s="41"/>
      <c r="H4" s="41"/>
    </row>
    <row r="5" spans="1:6" ht="12.75">
      <c r="A5" s="6"/>
      <c r="B5" s="12" t="s">
        <v>28</v>
      </c>
      <c r="C5" s="11" t="s">
        <v>29</v>
      </c>
      <c r="D5" s="42"/>
      <c r="E5" s="43" t="s">
        <v>30</v>
      </c>
      <c r="F5" s="44"/>
    </row>
    <row r="6" spans="1:6" ht="12.75">
      <c r="A6" s="10" t="s">
        <v>6</v>
      </c>
      <c r="B6" s="12" t="s">
        <v>31</v>
      </c>
      <c r="C6" s="11" t="s">
        <v>32</v>
      </c>
      <c r="D6" s="11" t="s">
        <v>33</v>
      </c>
      <c r="E6" s="45" t="s">
        <v>34</v>
      </c>
      <c r="F6" s="46"/>
    </row>
    <row r="7" spans="1:6" ht="12.75">
      <c r="A7" s="6"/>
      <c r="B7" s="12" t="s">
        <v>35</v>
      </c>
      <c r="C7" s="11" t="s">
        <v>36</v>
      </c>
      <c r="D7" s="11" t="s">
        <v>37</v>
      </c>
      <c r="E7" s="11" t="s">
        <v>38</v>
      </c>
      <c r="F7" s="11" t="s">
        <v>39</v>
      </c>
    </row>
    <row r="8" spans="1:6" ht="13.5" thickBot="1">
      <c r="A8" s="13"/>
      <c r="B8" s="12" t="s">
        <v>14</v>
      </c>
      <c r="C8" s="11" t="s">
        <v>40</v>
      </c>
      <c r="D8" s="14"/>
      <c r="E8" s="14"/>
      <c r="F8" s="14"/>
    </row>
    <row r="9" spans="1:6" ht="12.75">
      <c r="A9" s="29">
        <v>1985</v>
      </c>
      <c r="B9" s="47">
        <v>482.9</v>
      </c>
      <c r="C9" s="48">
        <v>26.330340293053506</v>
      </c>
      <c r="D9" s="49">
        <v>112202.94976740831</v>
      </c>
      <c r="E9" s="49">
        <v>16</v>
      </c>
      <c r="F9" s="49">
        <v>94054</v>
      </c>
    </row>
    <row r="10" spans="1:6" ht="12.75">
      <c r="A10" s="33">
        <v>1986</v>
      </c>
      <c r="B10" s="50">
        <v>442.9</v>
      </c>
      <c r="C10" s="51">
        <v>36.15688819972834</v>
      </c>
      <c r="D10" s="52">
        <v>138232.78400826993</v>
      </c>
      <c r="E10" s="52">
        <v>57</v>
      </c>
      <c r="F10" s="52">
        <v>115805</v>
      </c>
    </row>
    <row r="11" spans="1:6" ht="12.75">
      <c r="A11" s="33">
        <v>1987</v>
      </c>
      <c r="B11" s="50">
        <v>398.2</v>
      </c>
      <c r="C11" s="51">
        <v>24.124625869965023</v>
      </c>
      <c r="D11" s="52">
        <v>89196.20641159713</v>
      </c>
      <c r="E11" s="52">
        <v>168</v>
      </c>
      <c r="F11" s="52">
        <v>111890</v>
      </c>
    </row>
    <row r="12" spans="1:6" ht="12.75">
      <c r="A12" s="33">
        <v>1988</v>
      </c>
      <c r="B12" s="50">
        <v>372.5</v>
      </c>
      <c r="C12" s="51">
        <v>36.01264529467624</v>
      </c>
      <c r="D12" s="52">
        <v>134037.7195196711</v>
      </c>
      <c r="E12" s="52">
        <v>4216</v>
      </c>
      <c r="F12" s="52">
        <v>80990</v>
      </c>
    </row>
    <row r="13" spans="1:6" ht="12.75">
      <c r="A13" s="33">
        <v>1989</v>
      </c>
      <c r="B13" s="50">
        <v>374.2</v>
      </c>
      <c r="C13" s="51">
        <v>41.34362266056039</v>
      </c>
      <c r="D13" s="52">
        <v>154707.83599581695</v>
      </c>
      <c r="E13" s="52">
        <v>1392</v>
      </c>
      <c r="F13" s="52">
        <v>66479</v>
      </c>
    </row>
    <row r="14" spans="1:6" ht="12.75">
      <c r="A14" s="33">
        <v>1990</v>
      </c>
      <c r="B14" s="50">
        <v>422</v>
      </c>
      <c r="C14" s="51">
        <v>39.258110658348656</v>
      </c>
      <c r="D14" s="52">
        <v>166061.80808481484</v>
      </c>
      <c r="E14" s="52">
        <v>1473</v>
      </c>
      <c r="F14" s="52">
        <v>95007</v>
      </c>
    </row>
    <row r="15" spans="1:6" ht="12.75">
      <c r="A15" s="33">
        <v>1991</v>
      </c>
      <c r="B15" s="53">
        <v>425.9</v>
      </c>
      <c r="C15" s="54">
        <v>33.00157465171348</v>
      </c>
      <c r="D15" s="55">
        <v>140552.6907311913</v>
      </c>
      <c r="E15" s="52">
        <v>2859</v>
      </c>
      <c r="F15" s="52">
        <v>116008</v>
      </c>
    </row>
    <row r="16" spans="1:6" ht="12.75">
      <c r="A16" s="33">
        <v>1992</v>
      </c>
      <c r="B16" s="53">
        <v>380.8</v>
      </c>
      <c r="C16" s="54">
        <v>32.77319005204765</v>
      </c>
      <c r="D16" s="55">
        <v>124800.16347529239</v>
      </c>
      <c r="E16" s="52">
        <v>3808</v>
      </c>
      <c r="F16" s="52">
        <v>123409</v>
      </c>
    </row>
    <row r="17" spans="1:6" ht="12.75">
      <c r="A17" s="33">
        <v>1993</v>
      </c>
      <c r="B17" s="53">
        <v>349.4</v>
      </c>
      <c r="C17" s="54">
        <v>31.44495330135949</v>
      </c>
      <c r="D17" s="55">
        <v>109868.66683495005</v>
      </c>
      <c r="E17" s="52">
        <v>5166</v>
      </c>
      <c r="F17" s="52">
        <v>96275</v>
      </c>
    </row>
    <row r="18" spans="1:6" ht="12.75">
      <c r="A18" s="33">
        <v>1994</v>
      </c>
      <c r="B18" s="53">
        <v>284.9</v>
      </c>
      <c r="C18" s="54">
        <v>43.06852740014184</v>
      </c>
      <c r="D18" s="55">
        <v>122702.23456300408</v>
      </c>
      <c r="E18" s="52">
        <v>12946</v>
      </c>
      <c r="F18" s="52">
        <v>92198</v>
      </c>
    </row>
    <row r="19" spans="1:6" ht="12.75">
      <c r="A19" s="18">
        <v>1995</v>
      </c>
      <c r="B19" s="56">
        <v>363.1</v>
      </c>
      <c r="C19" s="57">
        <v>55.11280997199284</v>
      </c>
      <c r="D19" s="58">
        <v>200114.61300830595</v>
      </c>
      <c r="E19" s="59">
        <v>11850</v>
      </c>
      <c r="F19" s="52">
        <v>92804</v>
      </c>
    </row>
    <row r="20" spans="1:6" ht="12.75">
      <c r="A20" s="18">
        <v>1996</v>
      </c>
      <c r="B20" s="56">
        <v>326.1</v>
      </c>
      <c r="C20" s="57">
        <v>37.683458944863155</v>
      </c>
      <c r="D20" s="58">
        <v>122885.75961919874</v>
      </c>
      <c r="E20" s="58">
        <v>9045</v>
      </c>
      <c r="F20" s="55">
        <v>97519</v>
      </c>
    </row>
    <row r="21" spans="1:6" ht="12.75">
      <c r="A21" s="18">
        <v>1997</v>
      </c>
      <c r="B21" s="56">
        <v>262.9</v>
      </c>
      <c r="C21" s="57">
        <v>57.29448391090597</v>
      </c>
      <c r="D21" s="58">
        <v>150627.19820177177</v>
      </c>
      <c r="E21" s="58">
        <v>20141</v>
      </c>
      <c r="F21" s="55">
        <v>101437</v>
      </c>
    </row>
    <row r="22" spans="1:6" ht="12.75">
      <c r="A22" s="18">
        <v>1998</v>
      </c>
      <c r="B22" s="56">
        <v>296.2</v>
      </c>
      <c r="C22" s="57">
        <v>48.69400069717404</v>
      </c>
      <c r="D22" s="58">
        <v>144231.6300650295</v>
      </c>
      <c r="E22" s="58">
        <v>19920</v>
      </c>
      <c r="F22" s="55">
        <v>92711</v>
      </c>
    </row>
    <row r="23" spans="1:6" ht="12.75">
      <c r="A23" s="18">
        <v>1999</v>
      </c>
      <c r="B23" s="56">
        <v>332.995</v>
      </c>
      <c r="C23" s="57">
        <v>45.556717512290696</v>
      </c>
      <c r="D23" s="58">
        <f>B23*C23*10</f>
        <v>151701.59148005242</v>
      </c>
      <c r="E23" s="58">
        <v>23681</v>
      </c>
      <c r="F23" s="55">
        <v>106087</v>
      </c>
    </row>
    <row r="24" spans="1:6" ht="12.75">
      <c r="A24" s="18">
        <v>2000</v>
      </c>
      <c r="B24" s="56">
        <v>314.13</v>
      </c>
      <c r="C24" s="57">
        <v>43.71</v>
      </c>
      <c r="D24" s="58">
        <f>B24*C24*10</f>
        <v>137306.223</v>
      </c>
      <c r="E24" s="58">
        <v>19683.406</v>
      </c>
      <c r="F24" s="55">
        <v>113019.667</v>
      </c>
    </row>
    <row r="25" spans="1:6" ht="12.75">
      <c r="A25" s="18">
        <v>2001</v>
      </c>
      <c r="B25" s="56">
        <v>314.26175</v>
      </c>
      <c r="C25" s="57">
        <v>45.47</v>
      </c>
      <c r="D25" s="58">
        <f>B25*C25*10</f>
        <v>142894.817725</v>
      </c>
      <c r="E25" s="58">
        <v>28800.403</v>
      </c>
      <c r="F25" s="55">
        <v>103670.43</v>
      </c>
    </row>
    <row r="26" spans="1:6" ht="13.5" thickBot="1">
      <c r="A26" s="32" t="s">
        <v>23</v>
      </c>
      <c r="B26" s="60">
        <v>331.8</v>
      </c>
      <c r="C26" s="61">
        <v>43.31</v>
      </c>
      <c r="D26" s="62">
        <f>B26*C26*10</f>
        <v>143702.58000000002</v>
      </c>
      <c r="E26" s="62"/>
      <c r="F26" s="63"/>
    </row>
    <row r="27" spans="1:6" ht="12.75">
      <c r="A27" s="6" t="s">
        <v>22</v>
      </c>
      <c r="B27" s="6"/>
      <c r="C27" s="6"/>
      <c r="D27" s="64"/>
      <c r="E27" s="64"/>
      <c r="F27" s="64"/>
    </row>
    <row r="28" spans="1:6" ht="12.75">
      <c r="A28" s="6"/>
      <c r="B28" s="6"/>
      <c r="C28" s="6"/>
      <c r="D28" s="64"/>
      <c r="E28" s="64"/>
      <c r="F28" s="64"/>
    </row>
    <row r="29" spans="1:6" ht="12.75">
      <c r="A29" s="6"/>
      <c r="B29" s="6"/>
      <c r="C29" s="6"/>
      <c r="D29" s="64"/>
      <c r="E29" s="64"/>
      <c r="F29" s="64"/>
    </row>
  </sheetData>
  <mergeCells count="2">
    <mergeCell ref="A1:F1"/>
    <mergeCell ref="A3:F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1"/>
  <dimension ref="A1:I26"/>
  <sheetViews>
    <sheetView showGridLines="0" zoomScale="75" zoomScaleNormal="75" zoomScaleSheetLayoutView="75" workbookViewId="0" topLeftCell="A1">
      <selection activeCell="A3" sqref="A3:F3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3.57421875" style="3" customWidth="1"/>
    <col min="9" max="9" width="14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2" customFormat="1" ht="18">
      <c r="A1" s="326" t="s">
        <v>0</v>
      </c>
      <c r="B1" s="326"/>
      <c r="C1" s="326"/>
      <c r="D1" s="326"/>
      <c r="E1" s="326"/>
      <c r="F1" s="326"/>
      <c r="G1" s="1"/>
      <c r="H1" s="1"/>
      <c r="I1" s="1"/>
    </row>
    <row r="3" spans="1:6" s="41" customFormat="1" ht="15">
      <c r="A3" s="396" t="s">
        <v>41</v>
      </c>
      <c r="B3" s="396"/>
      <c r="C3" s="396"/>
      <c r="D3" s="396"/>
      <c r="E3" s="396"/>
      <c r="F3" s="396"/>
    </row>
    <row r="4" spans="1:6" ht="12.75">
      <c r="A4" s="65"/>
      <c r="B4" s="46"/>
      <c r="C4" s="46"/>
      <c r="D4" s="66"/>
      <c r="E4" s="66"/>
      <c r="F4" s="66"/>
    </row>
    <row r="5" spans="1:6" ht="12.75">
      <c r="A5" s="6"/>
      <c r="B5" s="327" t="s">
        <v>42</v>
      </c>
      <c r="C5" s="375"/>
      <c r="D5" s="394" t="s">
        <v>43</v>
      </c>
      <c r="E5" s="395"/>
      <c r="F5" s="395"/>
    </row>
    <row r="6" spans="1:6" ht="12.75">
      <c r="A6" s="10" t="s">
        <v>6</v>
      </c>
      <c r="B6" s="392" t="s">
        <v>14</v>
      </c>
      <c r="C6" s="393"/>
      <c r="D6" s="67" t="s">
        <v>44</v>
      </c>
      <c r="E6" s="68" t="s">
        <v>45</v>
      </c>
      <c r="F6" s="68" t="s">
        <v>46</v>
      </c>
    </row>
    <row r="7" spans="1:6" ht="12.75">
      <c r="A7" s="6"/>
      <c r="B7" s="12" t="s">
        <v>17</v>
      </c>
      <c r="C7" s="12" t="s">
        <v>17</v>
      </c>
      <c r="D7" s="69"/>
      <c r="E7" s="67" t="s">
        <v>47</v>
      </c>
      <c r="F7" s="69"/>
    </row>
    <row r="8" spans="1:6" ht="13.5" thickBot="1">
      <c r="A8" s="13"/>
      <c r="B8" s="12" t="s">
        <v>48</v>
      </c>
      <c r="C8" s="12" t="s">
        <v>49</v>
      </c>
      <c r="D8" s="67" t="s">
        <v>50</v>
      </c>
      <c r="E8" s="67" t="s">
        <v>50</v>
      </c>
      <c r="F8" s="67" t="s">
        <v>34</v>
      </c>
    </row>
    <row r="9" spans="1:6" ht="12.75">
      <c r="A9" s="29">
        <v>1985</v>
      </c>
      <c r="B9" s="47">
        <v>4958</v>
      </c>
      <c r="C9" s="47">
        <v>9.2</v>
      </c>
      <c r="D9" s="49">
        <v>32382</v>
      </c>
      <c r="E9" s="49">
        <v>2129</v>
      </c>
      <c r="F9" s="49">
        <v>2703</v>
      </c>
    </row>
    <row r="10" spans="1:6" ht="12.75">
      <c r="A10" s="33">
        <v>1986</v>
      </c>
      <c r="B10" s="50">
        <v>5411.4</v>
      </c>
      <c r="C10" s="50">
        <v>8.2</v>
      </c>
      <c r="D10" s="52">
        <v>35082</v>
      </c>
      <c r="E10" s="52">
        <v>2126</v>
      </c>
      <c r="F10" s="52">
        <v>2406</v>
      </c>
    </row>
    <row r="11" spans="1:6" ht="12.75">
      <c r="A11" s="33">
        <v>1987</v>
      </c>
      <c r="B11" s="50">
        <v>5958.6</v>
      </c>
      <c r="C11" s="50">
        <v>8</v>
      </c>
      <c r="D11" s="52">
        <v>39976</v>
      </c>
      <c r="E11" s="52">
        <v>1677</v>
      </c>
      <c r="F11" s="52">
        <v>2350</v>
      </c>
    </row>
    <row r="12" spans="1:6" ht="12.75">
      <c r="A12" s="33">
        <v>1988</v>
      </c>
      <c r="B12" s="50">
        <v>3378.8</v>
      </c>
      <c r="C12" s="50">
        <v>9.4</v>
      </c>
      <c r="D12" s="52">
        <v>22129</v>
      </c>
      <c r="E12" s="52">
        <v>1301</v>
      </c>
      <c r="F12" s="52">
        <v>3005</v>
      </c>
    </row>
    <row r="13" spans="1:6" ht="12.75">
      <c r="A13" s="33">
        <v>1989</v>
      </c>
      <c r="B13" s="50">
        <v>4651.6</v>
      </c>
      <c r="C13" s="50">
        <v>7.9</v>
      </c>
      <c r="D13" s="52">
        <v>31130</v>
      </c>
      <c r="E13" s="52">
        <v>1502</v>
      </c>
      <c r="F13" s="52">
        <v>2519</v>
      </c>
    </row>
    <row r="14" spans="1:6" ht="12.75">
      <c r="A14" s="33">
        <v>1990</v>
      </c>
      <c r="B14" s="50">
        <v>6041.7</v>
      </c>
      <c r="C14" s="50">
        <v>9.2</v>
      </c>
      <c r="D14" s="52">
        <v>39692</v>
      </c>
      <c r="E14" s="52">
        <v>2538</v>
      </c>
      <c r="F14" s="52">
        <v>2382</v>
      </c>
    </row>
    <row r="15" spans="1:6" ht="12.75">
      <c r="A15" s="33">
        <v>1991</v>
      </c>
      <c r="B15" s="53">
        <v>4764.1</v>
      </c>
      <c r="C15" s="53">
        <v>6.8</v>
      </c>
      <c r="D15" s="52">
        <v>31390</v>
      </c>
      <c r="E15" s="52">
        <v>2126</v>
      </c>
      <c r="F15" s="52">
        <v>2140</v>
      </c>
    </row>
    <row r="16" spans="1:6" ht="12.75">
      <c r="A16" s="33">
        <v>1992</v>
      </c>
      <c r="B16" s="53">
        <v>5368.1</v>
      </c>
      <c r="C16" s="53">
        <v>8.3</v>
      </c>
      <c r="D16" s="52">
        <v>33832</v>
      </c>
      <c r="E16" s="52">
        <v>4349</v>
      </c>
      <c r="F16" s="52">
        <v>4494</v>
      </c>
    </row>
    <row r="17" spans="1:6" ht="12.75">
      <c r="A17" s="33">
        <v>1993</v>
      </c>
      <c r="B17" s="53">
        <v>4208</v>
      </c>
      <c r="C17" s="53">
        <v>10.2</v>
      </c>
      <c r="D17" s="52">
        <v>26507</v>
      </c>
      <c r="E17" s="52">
        <v>3391</v>
      </c>
      <c r="F17" s="52">
        <v>5109</v>
      </c>
    </row>
    <row r="18" spans="1:6" ht="12.75">
      <c r="A18" s="33">
        <v>1994</v>
      </c>
      <c r="B18" s="53">
        <v>2962.6</v>
      </c>
      <c r="C18" s="53">
        <v>6.9</v>
      </c>
      <c r="D18" s="52">
        <v>20783</v>
      </c>
      <c r="E18" s="52">
        <v>1374</v>
      </c>
      <c r="F18" s="52">
        <v>3304</v>
      </c>
    </row>
    <row r="19" spans="1:6" ht="12.75">
      <c r="A19" s="33">
        <v>1995</v>
      </c>
      <c r="B19" s="53">
        <v>2979.3</v>
      </c>
      <c r="C19" s="50">
        <v>7.6</v>
      </c>
      <c r="D19" s="52">
        <v>21040</v>
      </c>
      <c r="E19" s="52">
        <v>1656</v>
      </c>
      <c r="F19" s="52">
        <v>3340</v>
      </c>
    </row>
    <row r="20" spans="1:6" ht="12.75">
      <c r="A20" s="18">
        <v>1996</v>
      </c>
      <c r="B20" s="56">
        <v>4639.8</v>
      </c>
      <c r="C20" s="56">
        <v>7.7</v>
      </c>
      <c r="D20" s="59">
        <v>30401</v>
      </c>
      <c r="E20" s="58">
        <v>2595</v>
      </c>
      <c r="F20" s="55">
        <v>3958</v>
      </c>
    </row>
    <row r="21" spans="1:6" ht="12.75">
      <c r="A21" s="18">
        <v>1997</v>
      </c>
      <c r="B21" s="56">
        <v>5247.8</v>
      </c>
      <c r="C21" s="56">
        <v>12.7</v>
      </c>
      <c r="D21" s="58">
        <v>33217</v>
      </c>
      <c r="E21" s="58">
        <v>4502</v>
      </c>
      <c r="F21" s="55">
        <v>6068</v>
      </c>
    </row>
    <row r="22" spans="1:6" ht="12.75">
      <c r="A22" s="18">
        <v>1998</v>
      </c>
      <c r="B22" s="56">
        <v>4843.2</v>
      </c>
      <c r="C22" s="56">
        <v>7.4</v>
      </c>
      <c r="D22" s="58">
        <v>30224</v>
      </c>
      <c r="E22" s="58">
        <v>4492</v>
      </c>
      <c r="F22" s="55">
        <v>3159</v>
      </c>
    </row>
    <row r="23" spans="1:6" ht="12.75">
      <c r="A23" s="18">
        <v>1999</v>
      </c>
      <c r="B23" s="56">
        <v>5268.1</v>
      </c>
      <c r="C23" s="56">
        <v>6.5</v>
      </c>
      <c r="D23" s="58">
        <v>33388</v>
      </c>
      <c r="E23" s="58">
        <f>178.083+4055.386+27.902+54.743</f>
        <v>4316.1140000000005</v>
      </c>
      <c r="F23" s="55">
        <v>2906</v>
      </c>
    </row>
    <row r="24" spans="1:6" ht="12.75">
      <c r="A24" s="18">
        <v>2000</v>
      </c>
      <c r="B24" s="56">
        <v>6219.658</v>
      </c>
      <c r="C24" s="56">
        <v>6.024</v>
      </c>
      <c r="D24" s="58">
        <v>41173</v>
      </c>
      <c r="E24" s="58">
        <f>78.364+4406.289+32.71+101.207</f>
        <v>4618.57</v>
      </c>
      <c r="F24" s="55">
        <v>2155</v>
      </c>
    </row>
    <row r="25" spans="1:6" ht="13.5" thickBot="1">
      <c r="A25" s="23">
        <v>2001</v>
      </c>
      <c r="B25" s="60">
        <v>4952.452633</v>
      </c>
      <c r="C25" s="60">
        <v>5.023</v>
      </c>
      <c r="D25" s="62">
        <v>30950.671</v>
      </c>
      <c r="E25" s="62">
        <v>3157.7039</v>
      </c>
      <c r="F25" s="63">
        <v>2551</v>
      </c>
    </row>
    <row r="26" spans="1:6" ht="12.75">
      <c r="A26" s="6" t="s">
        <v>51</v>
      </c>
      <c r="B26" s="6"/>
      <c r="C26" s="6"/>
      <c r="D26" s="6"/>
      <c r="E26" s="6"/>
      <c r="F26" s="6"/>
    </row>
  </sheetData>
  <mergeCells count="5">
    <mergeCell ref="B5:C5"/>
    <mergeCell ref="B6:C6"/>
    <mergeCell ref="D5:F5"/>
    <mergeCell ref="A1:F1"/>
    <mergeCell ref="A3:F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/>
  <dimension ref="A1:I26"/>
  <sheetViews>
    <sheetView showGridLines="0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3.57421875" style="3" customWidth="1"/>
    <col min="9" max="9" width="14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2" customFormat="1" ht="18">
      <c r="A1" s="326" t="s">
        <v>0</v>
      </c>
      <c r="B1" s="326"/>
      <c r="C1" s="326"/>
      <c r="D1" s="326"/>
      <c r="E1" s="326"/>
      <c r="F1" s="326"/>
      <c r="G1" s="326"/>
      <c r="H1" s="1"/>
      <c r="I1" s="1"/>
    </row>
    <row r="3" spans="1:7" s="41" customFormat="1" ht="15">
      <c r="A3" s="379" t="s">
        <v>299</v>
      </c>
      <c r="B3" s="379"/>
      <c r="C3" s="379"/>
      <c r="D3" s="379"/>
      <c r="E3" s="379"/>
      <c r="F3" s="379"/>
      <c r="G3" s="379"/>
    </row>
    <row r="4" spans="1:7" ht="12.75">
      <c r="A4" s="397"/>
      <c r="B4" s="397"/>
      <c r="C4" s="397"/>
      <c r="D4" s="397"/>
      <c r="E4" s="397"/>
      <c r="F4" s="397"/>
      <c r="G4" s="397"/>
    </row>
    <row r="5" spans="1:7" ht="12.75">
      <c r="A5" s="6"/>
      <c r="B5" s="381" t="s">
        <v>300</v>
      </c>
      <c r="C5" s="382"/>
      <c r="D5" s="381" t="s">
        <v>301</v>
      </c>
      <c r="E5" s="382"/>
      <c r="F5" s="381" t="s">
        <v>46</v>
      </c>
      <c r="G5" s="383"/>
    </row>
    <row r="6" spans="1:7" ht="13.5" thickBot="1">
      <c r="A6" s="220" t="s">
        <v>6</v>
      </c>
      <c r="B6" s="12" t="s">
        <v>302</v>
      </c>
      <c r="C6" s="8" t="s">
        <v>303</v>
      </c>
      <c r="D6" s="12" t="s">
        <v>302</v>
      </c>
      <c r="E6" s="8" t="s">
        <v>303</v>
      </c>
      <c r="F6" s="12" t="s">
        <v>302</v>
      </c>
      <c r="G6" s="8" t="s">
        <v>303</v>
      </c>
    </row>
    <row r="7" spans="1:7" ht="12.75">
      <c r="A7" s="29">
        <v>1985</v>
      </c>
      <c r="B7" s="221">
        <v>4072</v>
      </c>
      <c r="C7" s="221">
        <v>680273</v>
      </c>
      <c r="D7" s="222" t="s">
        <v>115</v>
      </c>
      <c r="E7" s="221">
        <v>738</v>
      </c>
      <c r="F7" s="221">
        <v>1374</v>
      </c>
      <c r="G7" s="221">
        <v>372</v>
      </c>
    </row>
    <row r="8" spans="1:7" ht="12.75">
      <c r="A8" s="33">
        <v>1986</v>
      </c>
      <c r="B8" s="223">
        <v>4973</v>
      </c>
      <c r="C8" s="223">
        <v>563211</v>
      </c>
      <c r="D8" s="224" t="s">
        <v>115</v>
      </c>
      <c r="E8" s="223">
        <v>7794</v>
      </c>
      <c r="F8" s="223">
        <v>2109</v>
      </c>
      <c r="G8" s="223">
        <v>409</v>
      </c>
    </row>
    <row r="9" spans="1:7" ht="12.75">
      <c r="A9" s="33">
        <v>1987</v>
      </c>
      <c r="B9" s="223">
        <v>7421</v>
      </c>
      <c r="C9" s="223">
        <v>483846</v>
      </c>
      <c r="D9" s="223">
        <v>39</v>
      </c>
      <c r="E9" s="223">
        <v>5484</v>
      </c>
      <c r="F9" s="223">
        <v>2045</v>
      </c>
      <c r="G9" s="223">
        <v>444</v>
      </c>
    </row>
    <row r="10" spans="1:7" ht="12.75">
      <c r="A10" s="33">
        <v>1988</v>
      </c>
      <c r="B10" s="223">
        <v>6778</v>
      </c>
      <c r="C10" s="223">
        <v>435749</v>
      </c>
      <c r="D10" s="224" t="s">
        <v>115</v>
      </c>
      <c r="E10" s="223">
        <v>3423</v>
      </c>
      <c r="F10" s="223">
        <v>3169</v>
      </c>
      <c r="G10" s="223">
        <v>1025</v>
      </c>
    </row>
    <row r="11" spans="1:7" ht="12.75">
      <c r="A11" s="33">
        <v>1989</v>
      </c>
      <c r="B11" s="223">
        <v>10426</v>
      </c>
      <c r="C11" s="223">
        <v>504133</v>
      </c>
      <c r="D11" s="223">
        <v>22071</v>
      </c>
      <c r="E11" s="223">
        <v>11835</v>
      </c>
      <c r="F11" s="223">
        <v>3274</v>
      </c>
      <c r="G11" s="223">
        <v>263</v>
      </c>
    </row>
    <row r="12" spans="1:7" ht="12.75">
      <c r="A12" s="33">
        <v>1990</v>
      </c>
      <c r="B12" s="223">
        <v>9645</v>
      </c>
      <c r="C12" s="223">
        <v>461771</v>
      </c>
      <c r="D12" s="223">
        <v>18623</v>
      </c>
      <c r="E12" s="223">
        <v>111868</v>
      </c>
      <c r="F12" s="223">
        <v>4555</v>
      </c>
      <c r="G12" s="223">
        <v>271</v>
      </c>
    </row>
    <row r="13" spans="1:7" ht="12.75">
      <c r="A13" s="33">
        <v>1991</v>
      </c>
      <c r="B13" s="223">
        <v>14053</v>
      </c>
      <c r="C13" s="223">
        <v>629801</v>
      </c>
      <c r="D13" s="223">
        <v>563</v>
      </c>
      <c r="E13" s="223">
        <v>134029</v>
      </c>
      <c r="F13" s="223">
        <v>6126</v>
      </c>
      <c r="G13" s="223">
        <v>467</v>
      </c>
    </row>
    <row r="14" spans="1:7" ht="12.75">
      <c r="A14" s="33">
        <v>1992</v>
      </c>
      <c r="B14" s="223">
        <v>7778</v>
      </c>
      <c r="C14" s="223">
        <v>685933</v>
      </c>
      <c r="D14" s="223">
        <v>385</v>
      </c>
      <c r="E14" s="223">
        <v>73260</v>
      </c>
      <c r="F14" s="223">
        <v>5060</v>
      </c>
      <c r="G14" s="223">
        <v>414</v>
      </c>
    </row>
    <row r="15" spans="1:7" ht="12.75">
      <c r="A15" s="33">
        <v>1993</v>
      </c>
      <c r="B15" s="223">
        <v>8547</v>
      </c>
      <c r="C15" s="223">
        <v>981897</v>
      </c>
      <c r="D15" s="223">
        <v>572</v>
      </c>
      <c r="E15" s="223">
        <v>121117</v>
      </c>
      <c r="F15" s="223">
        <v>4596</v>
      </c>
      <c r="G15" s="223">
        <v>536</v>
      </c>
    </row>
    <row r="16" spans="1:7" ht="12.75">
      <c r="A16" s="18">
        <v>1994</v>
      </c>
      <c r="B16" s="225">
        <v>76764</v>
      </c>
      <c r="C16" s="225">
        <v>876669</v>
      </c>
      <c r="D16" s="225">
        <v>32457</v>
      </c>
      <c r="E16" s="225">
        <v>70689</v>
      </c>
      <c r="F16" s="226">
        <v>6713</v>
      </c>
      <c r="G16" s="224">
        <v>247</v>
      </c>
    </row>
    <row r="17" spans="1:7" ht="12.75">
      <c r="A17" s="18">
        <v>1995</v>
      </c>
      <c r="B17" s="226">
        <v>245087</v>
      </c>
      <c r="C17" s="225">
        <v>637976</v>
      </c>
      <c r="D17" s="225">
        <v>39644</v>
      </c>
      <c r="E17" s="225">
        <v>35877</v>
      </c>
      <c r="F17" s="225">
        <v>5817</v>
      </c>
      <c r="G17" s="223">
        <v>160</v>
      </c>
    </row>
    <row r="18" spans="1:7" ht="12.75">
      <c r="A18" s="18">
        <v>1996</v>
      </c>
      <c r="B18" s="226">
        <v>113700</v>
      </c>
      <c r="C18" s="226">
        <v>691142</v>
      </c>
      <c r="D18" s="225">
        <v>9146</v>
      </c>
      <c r="E18" s="226">
        <v>34718</v>
      </c>
      <c r="F18" s="226">
        <v>4899</v>
      </c>
      <c r="G18" s="224">
        <v>323</v>
      </c>
    </row>
    <row r="19" spans="1:7" ht="12.75">
      <c r="A19" s="18">
        <v>1997</v>
      </c>
      <c r="B19" s="226">
        <v>14702</v>
      </c>
      <c r="C19" s="226">
        <v>996338</v>
      </c>
      <c r="D19" s="226">
        <v>5481</v>
      </c>
      <c r="E19" s="226">
        <v>75641</v>
      </c>
      <c r="F19" s="226">
        <v>9238</v>
      </c>
      <c r="G19" s="224">
        <v>570</v>
      </c>
    </row>
    <row r="20" spans="1:7" ht="12.75">
      <c r="A20" s="18">
        <v>1998</v>
      </c>
      <c r="B20" s="226">
        <v>89658</v>
      </c>
      <c r="C20" s="226">
        <v>1086686</v>
      </c>
      <c r="D20" s="226">
        <v>12695</v>
      </c>
      <c r="E20" s="226">
        <v>93215</v>
      </c>
      <c r="F20" s="226">
        <v>9977</v>
      </c>
      <c r="G20" s="224">
        <v>574</v>
      </c>
    </row>
    <row r="21" spans="1:7" ht="12.75">
      <c r="A21" s="18">
        <v>1999</v>
      </c>
      <c r="B21" s="227">
        <v>11518</v>
      </c>
      <c r="C21" s="227">
        <v>286995</v>
      </c>
      <c r="D21" s="227">
        <v>22665</v>
      </c>
      <c r="E21" s="227">
        <v>73657</v>
      </c>
      <c r="F21" s="227">
        <v>9631</v>
      </c>
      <c r="G21" s="224">
        <v>787</v>
      </c>
    </row>
    <row r="22" spans="1:7" ht="12.75">
      <c r="A22" s="18">
        <v>2000</v>
      </c>
      <c r="B22" s="227">
        <v>12036.521</v>
      </c>
      <c r="C22" s="227">
        <v>246655.455</v>
      </c>
      <c r="D22" s="227">
        <v>3488.265</v>
      </c>
      <c r="E22" s="227">
        <v>71064.061</v>
      </c>
      <c r="F22" s="227">
        <v>9528.595</v>
      </c>
      <c r="G22" s="224">
        <v>294.388</v>
      </c>
    </row>
    <row r="23" spans="1:7" ht="13.5" thickBot="1">
      <c r="A23" s="23">
        <v>2001</v>
      </c>
      <c r="B23" s="228">
        <v>4044</v>
      </c>
      <c r="C23" s="228">
        <v>238529</v>
      </c>
      <c r="D23" s="228">
        <v>739</v>
      </c>
      <c r="E23" s="228">
        <v>89472</v>
      </c>
      <c r="F23" s="228">
        <v>8781</v>
      </c>
      <c r="G23" s="229">
        <v>533</v>
      </c>
    </row>
    <row r="24" spans="1:7" ht="12.75">
      <c r="A24" s="6" t="s">
        <v>304</v>
      </c>
      <c r="B24" s="230"/>
      <c r="C24" s="230"/>
      <c r="D24" s="230"/>
      <c r="E24" s="230"/>
      <c r="F24" s="230"/>
      <c r="G24" s="6"/>
    </row>
    <row r="25" spans="1:7" ht="12.75">
      <c r="A25" s="6" t="s">
        <v>305</v>
      </c>
      <c r="B25" s="6"/>
      <c r="C25" s="6"/>
      <c r="D25" s="6"/>
      <c r="E25" s="6"/>
      <c r="F25" s="6"/>
      <c r="G25" s="6"/>
    </row>
    <row r="26" ht="12.75">
      <c r="A26" s="3" t="s">
        <v>22</v>
      </c>
    </row>
  </sheetData>
  <mergeCells count="6">
    <mergeCell ref="A3:G3"/>
    <mergeCell ref="A1:G1"/>
    <mergeCell ref="B5:C5"/>
    <mergeCell ref="D5:E5"/>
    <mergeCell ref="F5:G5"/>
    <mergeCell ref="A4:G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3"/>
  <dimension ref="A1:S86"/>
  <sheetViews>
    <sheetView zoomScale="75" zoomScaleNormal="75" zoomScaleSheetLayoutView="25" workbookViewId="0" topLeftCell="A1">
      <selection activeCell="A3" sqref="A3:E3"/>
    </sheetView>
  </sheetViews>
  <sheetFormatPr defaultColWidth="11.421875" defaultRowHeight="12.75"/>
  <cols>
    <col min="1" max="1" width="36.421875" style="121" customWidth="1"/>
    <col min="2" max="5" width="18.57421875" style="121" customWidth="1"/>
    <col min="6" max="16384" width="11.421875" style="121" customWidth="1"/>
  </cols>
  <sheetData>
    <row r="1" spans="1:5" ht="18">
      <c r="A1" s="366" t="s">
        <v>0</v>
      </c>
      <c r="B1" s="366"/>
      <c r="C1" s="366"/>
      <c r="D1" s="366"/>
      <c r="E1" s="366"/>
    </row>
    <row r="3" spans="1:5" ht="15">
      <c r="A3" s="367" t="s">
        <v>490</v>
      </c>
      <c r="B3" s="367"/>
      <c r="C3" s="367"/>
      <c r="D3" s="367"/>
      <c r="E3" s="367"/>
    </row>
    <row r="4" spans="1:5" ht="12.75">
      <c r="A4" s="128"/>
      <c r="B4" s="184"/>
      <c r="C4" s="184"/>
      <c r="D4" s="184"/>
      <c r="E4" s="184"/>
    </row>
    <row r="5" spans="1:5" ht="12.75">
      <c r="A5" s="162" t="s">
        <v>294</v>
      </c>
      <c r="B5" s="125" t="s">
        <v>295</v>
      </c>
      <c r="C5" s="218" t="s">
        <v>296</v>
      </c>
      <c r="D5" s="184"/>
      <c r="E5" s="219" t="s">
        <v>127</v>
      </c>
    </row>
    <row r="6" spans="1:5" ht="13.5" thickBot="1">
      <c r="A6" s="129" t="s">
        <v>212</v>
      </c>
      <c r="B6" s="118" t="s">
        <v>35</v>
      </c>
      <c r="C6" s="118" t="s">
        <v>297</v>
      </c>
      <c r="D6" s="118" t="s">
        <v>298</v>
      </c>
      <c r="E6" s="141" t="s">
        <v>9</v>
      </c>
    </row>
    <row r="7" spans="1:6" ht="12.75">
      <c r="A7" s="209" t="s">
        <v>217</v>
      </c>
      <c r="B7" s="167" t="s">
        <v>168</v>
      </c>
      <c r="C7" s="167" t="s">
        <v>168</v>
      </c>
      <c r="D7" s="167">
        <v>16864</v>
      </c>
      <c r="E7" s="131">
        <f>SUM(B7:D7)</f>
        <v>16864</v>
      </c>
      <c r="F7" s="150"/>
    </row>
    <row r="8" spans="1:6" ht="12.75">
      <c r="A8" s="210" t="s">
        <v>218</v>
      </c>
      <c r="B8" s="171" t="s">
        <v>168</v>
      </c>
      <c r="C8" s="171" t="s">
        <v>168</v>
      </c>
      <c r="D8" s="171">
        <v>15184</v>
      </c>
      <c r="E8" s="131">
        <f>SUM(B8:D8)</f>
        <v>15184</v>
      </c>
      <c r="F8" s="150"/>
    </row>
    <row r="9" spans="1:6" ht="12.75">
      <c r="A9" s="210" t="s">
        <v>219</v>
      </c>
      <c r="B9" s="171" t="s">
        <v>168</v>
      </c>
      <c r="C9" s="171" t="s">
        <v>168</v>
      </c>
      <c r="D9" s="171">
        <v>61915</v>
      </c>
      <c r="E9" s="131">
        <f>SUM(B9:D9)</f>
        <v>61915</v>
      </c>
      <c r="F9" s="150"/>
    </row>
    <row r="10" spans="1:6" ht="12.75">
      <c r="A10" s="210" t="s">
        <v>220</v>
      </c>
      <c r="B10" s="171" t="s">
        <v>168</v>
      </c>
      <c r="C10" s="171" t="s">
        <v>168</v>
      </c>
      <c r="D10" s="171">
        <v>135689</v>
      </c>
      <c r="E10" s="131">
        <f>SUM(B10:D10)</f>
        <v>135689</v>
      </c>
      <c r="F10" s="150"/>
    </row>
    <row r="11" spans="1:6" ht="12.75">
      <c r="A11" s="211" t="s">
        <v>221</v>
      </c>
      <c r="B11" s="176" t="str">
        <f>IF(SUM(B7:B10)&lt;&gt;0,SUM(B7:B10),"-")</f>
        <v>-</v>
      </c>
      <c r="C11" s="176" t="str">
        <f>IF(SUM(C7:C10)&lt;&gt;0,SUM(C7:C10),"-")</f>
        <v>-</v>
      </c>
      <c r="D11" s="176">
        <f>IF(SUM(D7:D10)&lt;&gt;0,SUM(D7:D10),"-")</f>
        <v>229652</v>
      </c>
      <c r="E11" s="143">
        <f>SUM(E7:E10)</f>
        <v>229652</v>
      </c>
      <c r="F11" s="150"/>
    </row>
    <row r="12" spans="1:6" ht="12.75">
      <c r="A12" s="211"/>
      <c r="B12" s="176"/>
      <c r="C12" s="176"/>
      <c r="D12" s="176"/>
      <c r="E12" s="131"/>
      <c r="F12" s="150"/>
    </row>
    <row r="13" spans="1:6" ht="12.75">
      <c r="A13" s="211" t="s">
        <v>222</v>
      </c>
      <c r="B13" s="176" t="s">
        <v>168</v>
      </c>
      <c r="C13" s="176" t="s">
        <v>168</v>
      </c>
      <c r="D13" s="176">
        <v>500</v>
      </c>
      <c r="E13" s="143">
        <f>SUM(B13:D13)</f>
        <v>500</v>
      </c>
      <c r="F13" s="150"/>
    </row>
    <row r="14" spans="1:6" ht="12.75">
      <c r="A14" s="211"/>
      <c r="B14" s="176"/>
      <c r="C14" s="176"/>
      <c r="D14" s="176"/>
      <c r="E14" s="131"/>
      <c r="F14" s="150"/>
    </row>
    <row r="15" spans="1:6" ht="12.75">
      <c r="A15" s="211" t="s">
        <v>223</v>
      </c>
      <c r="B15" s="176" t="s">
        <v>168</v>
      </c>
      <c r="C15" s="176" t="s">
        <v>168</v>
      </c>
      <c r="D15" s="176">
        <v>210</v>
      </c>
      <c r="E15" s="143">
        <f>SUM(B15:D15)</f>
        <v>210</v>
      </c>
      <c r="F15" s="150"/>
    </row>
    <row r="16" spans="1:6" ht="12.75">
      <c r="A16" s="211"/>
      <c r="B16" s="176"/>
      <c r="C16" s="176"/>
      <c r="D16" s="176"/>
      <c r="E16" s="131"/>
      <c r="F16" s="150"/>
    </row>
    <row r="17" spans="1:6" ht="12.75">
      <c r="A17" s="212" t="s">
        <v>224</v>
      </c>
      <c r="B17" s="171" t="s">
        <v>168</v>
      </c>
      <c r="C17" s="171" t="s">
        <v>168</v>
      </c>
      <c r="D17" s="171">
        <v>80027</v>
      </c>
      <c r="E17" s="131">
        <f>SUM(B17:D17)</f>
        <v>80027</v>
      </c>
      <c r="F17" s="150"/>
    </row>
    <row r="18" spans="1:6" ht="12.75">
      <c r="A18" s="212" t="s">
        <v>225</v>
      </c>
      <c r="B18" s="171" t="s">
        <v>168</v>
      </c>
      <c r="C18" s="171" t="s">
        <v>168</v>
      </c>
      <c r="D18" s="171">
        <v>1029</v>
      </c>
      <c r="E18" s="131">
        <f>SUM(B18:D18)</f>
        <v>1029</v>
      </c>
      <c r="F18" s="150"/>
    </row>
    <row r="19" spans="1:6" ht="12.75">
      <c r="A19" s="210" t="s">
        <v>226</v>
      </c>
      <c r="B19" s="171" t="s">
        <v>168</v>
      </c>
      <c r="C19" s="171" t="s">
        <v>168</v>
      </c>
      <c r="D19" s="171">
        <v>805</v>
      </c>
      <c r="E19" s="131">
        <f>SUM(B19:D19)</f>
        <v>805</v>
      </c>
      <c r="F19" s="150"/>
    </row>
    <row r="20" spans="1:6" ht="12.75">
      <c r="A20" s="213" t="s">
        <v>481</v>
      </c>
      <c r="B20" s="176" t="str">
        <f>IF(SUM(B17:B19)&lt;&gt;0,SUM(B17:B19),"-")</f>
        <v>-</v>
      </c>
      <c r="C20" s="176" t="str">
        <f>IF(SUM(C17:C19)&lt;&gt;0,SUM(C17:C19),"-")</f>
        <v>-</v>
      </c>
      <c r="D20" s="176">
        <f>IF(SUM(D17:D19)&lt;&gt;0,SUM(D17:D19),"-")</f>
        <v>81861</v>
      </c>
      <c r="E20" s="143">
        <f>SUM(E17:E19)</f>
        <v>81861</v>
      </c>
      <c r="F20" s="150"/>
    </row>
    <row r="21" spans="1:6" ht="12.75">
      <c r="A21" s="213"/>
      <c r="B21" s="176"/>
      <c r="C21" s="176"/>
      <c r="D21" s="176"/>
      <c r="E21" s="131"/>
      <c r="F21" s="150"/>
    </row>
    <row r="22" spans="1:6" ht="12.75">
      <c r="A22" s="211" t="s">
        <v>227</v>
      </c>
      <c r="B22" s="176" t="s">
        <v>168</v>
      </c>
      <c r="C22" s="176" t="s">
        <v>168</v>
      </c>
      <c r="D22" s="176">
        <v>129547</v>
      </c>
      <c r="E22" s="143">
        <f>SUM(B22:D22)</f>
        <v>129547</v>
      </c>
      <c r="F22" s="150"/>
    </row>
    <row r="23" spans="1:6" ht="12.75">
      <c r="A23" s="211"/>
      <c r="B23" s="176"/>
      <c r="C23" s="176"/>
      <c r="D23" s="176"/>
      <c r="E23" s="131"/>
      <c r="F23" s="150"/>
    </row>
    <row r="24" spans="1:6" ht="12.75">
      <c r="A24" s="211" t="s">
        <v>228</v>
      </c>
      <c r="B24" s="176">
        <v>65</v>
      </c>
      <c r="C24" s="176" t="s">
        <v>168</v>
      </c>
      <c r="D24" s="176">
        <v>260364</v>
      </c>
      <c r="E24" s="143">
        <f>SUM(B24:D24)</f>
        <v>260429</v>
      </c>
      <c r="F24" s="150"/>
    </row>
    <row r="25" spans="1:6" ht="12.75">
      <c r="A25" s="211"/>
      <c r="B25" s="176"/>
      <c r="C25" s="176"/>
      <c r="D25" s="176"/>
      <c r="E25" s="131"/>
      <c r="F25" s="150"/>
    </row>
    <row r="26" spans="1:6" ht="12.75">
      <c r="A26" s="210" t="s">
        <v>229</v>
      </c>
      <c r="B26" s="171" t="s">
        <v>168</v>
      </c>
      <c r="C26" s="171" t="s">
        <v>168</v>
      </c>
      <c r="D26" s="171">
        <v>15550</v>
      </c>
      <c r="E26" s="131">
        <f>SUM(B26:D26)</f>
        <v>15550</v>
      </c>
      <c r="F26" s="150"/>
    </row>
    <row r="27" spans="1:6" ht="12.75">
      <c r="A27" s="210" t="s">
        <v>230</v>
      </c>
      <c r="B27" s="171" t="s">
        <v>168</v>
      </c>
      <c r="C27" s="171" t="s">
        <v>168</v>
      </c>
      <c r="D27" s="171">
        <v>6790</v>
      </c>
      <c r="E27" s="131">
        <f>SUM(B27:D27)</f>
        <v>6790</v>
      </c>
      <c r="F27" s="150"/>
    </row>
    <row r="28" spans="1:6" ht="12.75">
      <c r="A28" s="210" t="s">
        <v>231</v>
      </c>
      <c r="B28" s="171">
        <v>1104</v>
      </c>
      <c r="C28" s="171" t="s">
        <v>168</v>
      </c>
      <c r="D28" s="171">
        <v>100881</v>
      </c>
      <c r="E28" s="131">
        <f>SUM(B28:D28)</f>
        <v>101985</v>
      </c>
      <c r="F28" s="150"/>
    </row>
    <row r="29" spans="1:6" ht="12.75">
      <c r="A29" s="213" t="s">
        <v>482</v>
      </c>
      <c r="B29" s="176">
        <f>IF(SUM(B26:B28)&lt;&gt;0,SUM(B26:B28),"-")</f>
        <v>1104</v>
      </c>
      <c r="C29" s="176" t="str">
        <f>IF(SUM(C26:C28)&lt;&gt;0,SUM(C26:C28),"-")</f>
        <v>-</v>
      </c>
      <c r="D29" s="176">
        <f>IF(SUM(D26:D28)&lt;&gt;0,SUM(D26:D28),"-")</f>
        <v>123221</v>
      </c>
      <c r="E29" s="131">
        <f>SUM(E26:E28)</f>
        <v>124325</v>
      </c>
      <c r="F29" s="150"/>
    </row>
    <row r="30" spans="1:6" ht="12.75">
      <c r="A30" s="213"/>
      <c r="B30" s="176"/>
      <c r="C30" s="176"/>
      <c r="D30" s="176"/>
      <c r="E30" s="131"/>
      <c r="F30" s="150"/>
    </row>
    <row r="31" spans="1:6" ht="12.75">
      <c r="A31" s="210" t="s">
        <v>232</v>
      </c>
      <c r="B31" s="171">
        <v>97</v>
      </c>
      <c r="C31" s="171" t="s">
        <v>168</v>
      </c>
      <c r="D31" s="171">
        <v>147772</v>
      </c>
      <c r="E31" s="131">
        <f>SUM(B31:D31)</f>
        <v>147869</v>
      </c>
      <c r="F31" s="150"/>
    </row>
    <row r="32" spans="1:6" ht="12.75">
      <c r="A32" s="210" t="s">
        <v>233</v>
      </c>
      <c r="B32" s="171">
        <v>85</v>
      </c>
      <c r="C32" s="171" t="s">
        <v>168</v>
      </c>
      <c r="D32" s="171">
        <v>13346</v>
      </c>
      <c r="E32" s="131">
        <f>SUM(B32:D32)</f>
        <v>13431</v>
      </c>
      <c r="F32" s="150"/>
    </row>
    <row r="33" spans="1:6" ht="12.75">
      <c r="A33" s="210" t="s">
        <v>234</v>
      </c>
      <c r="B33" s="171">
        <v>245</v>
      </c>
      <c r="C33" s="171" t="s">
        <v>168</v>
      </c>
      <c r="D33" s="171">
        <v>30958.193</v>
      </c>
      <c r="E33" s="131">
        <f>SUM(B33:D33)</f>
        <v>31203.193</v>
      </c>
      <c r="F33" s="150"/>
    </row>
    <row r="34" spans="1:6" ht="12.75">
      <c r="A34" s="210" t="s">
        <v>235</v>
      </c>
      <c r="B34" s="171">
        <v>68</v>
      </c>
      <c r="C34" s="171" t="s">
        <v>168</v>
      </c>
      <c r="D34" s="171">
        <v>216410</v>
      </c>
      <c r="E34" s="131">
        <f>SUM(B34:D34)</f>
        <v>216478</v>
      </c>
      <c r="F34" s="150"/>
    </row>
    <row r="35" spans="1:6" ht="12.75">
      <c r="A35" s="211" t="s">
        <v>236</v>
      </c>
      <c r="B35" s="176">
        <f>IF(SUM(B31:B34)&lt;&gt;0,SUM(B31:B34),"-")</f>
        <v>495</v>
      </c>
      <c r="C35" s="176" t="str">
        <f>IF(SUM(C31:C34)&lt;&gt;0,SUM(C31:C34),"-")</f>
        <v>-</v>
      </c>
      <c r="D35" s="176">
        <f>IF(SUM(D31:D34)&lt;&gt;0,SUM(D31:D34),"-")</f>
        <v>408486.19299999997</v>
      </c>
      <c r="E35" s="143">
        <f>SUM(E31:E34)</f>
        <v>408981.19299999997</v>
      </c>
      <c r="F35" s="150"/>
    </row>
    <row r="36" spans="1:6" ht="12.75">
      <c r="A36" s="211"/>
      <c r="B36" s="176"/>
      <c r="C36" s="176"/>
      <c r="D36" s="176"/>
      <c r="E36" s="131"/>
      <c r="F36" s="150"/>
    </row>
    <row r="37" spans="1:6" ht="12.75">
      <c r="A37" s="211" t="s">
        <v>237</v>
      </c>
      <c r="B37" s="176">
        <v>366</v>
      </c>
      <c r="C37" s="176" t="s">
        <v>168</v>
      </c>
      <c r="D37" s="176">
        <v>5010</v>
      </c>
      <c r="E37" s="143">
        <f>SUM(B37:D37)</f>
        <v>5376</v>
      </c>
      <c r="F37" s="150"/>
    </row>
    <row r="38" spans="1:6" ht="12.75">
      <c r="A38" s="211"/>
      <c r="B38" s="176"/>
      <c r="C38" s="176"/>
      <c r="D38" s="176"/>
      <c r="E38" s="131"/>
      <c r="F38" s="150"/>
    </row>
    <row r="39" spans="1:6" ht="12.75">
      <c r="A39" s="212" t="s">
        <v>238</v>
      </c>
      <c r="B39" s="171">
        <v>16</v>
      </c>
      <c r="C39" s="171" t="s">
        <v>168</v>
      </c>
      <c r="D39" s="171">
        <v>5121</v>
      </c>
      <c r="E39" s="131">
        <f aca="true" t="shared" si="0" ref="E39:E47">SUM(B39:D39)</f>
        <v>5137</v>
      </c>
      <c r="F39" s="150"/>
    </row>
    <row r="40" spans="1:6" ht="12.75">
      <c r="A40" s="212" t="s">
        <v>239</v>
      </c>
      <c r="B40" s="171" t="s">
        <v>168</v>
      </c>
      <c r="C40" s="171" t="s">
        <v>168</v>
      </c>
      <c r="D40" s="171">
        <v>28999</v>
      </c>
      <c r="E40" s="131">
        <f t="shared" si="0"/>
        <v>28999</v>
      </c>
      <c r="F40" s="150"/>
    </row>
    <row r="41" spans="1:6" ht="12.75">
      <c r="A41" s="212" t="s">
        <v>240</v>
      </c>
      <c r="B41" s="171">
        <v>9</v>
      </c>
      <c r="C41" s="171" t="s">
        <v>168</v>
      </c>
      <c r="D41" s="171">
        <v>66012</v>
      </c>
      <c r="E41" s="131">
        <f t="shared" si="0"/>
        <v>66021</v>
      </c>
      <c r="F41" s="150"/>
    </row>
    <row r="42" spans="1:6" ht="12.75">
      <c r="A42" s="210" t="s">
        <v>241</v>
      </c>
      <c r="B42" s="171" t="s">
        <v>168</v>
      </c>
      <c r="C42" s="171" t="s">
        <v>168</v>
      </c>
      <c r="D42" s="171">
        <v>978</v>
      </c>
      <c r="E42" s="131">
        <f t="shared" si="0"/>
        <v>978</v>
      </c>
      <c r="F42" s="150"/>
    </row>
    <row r="43" spans="1:6" ht="12.75">
      <c r="A43" s="210" t="s">
        <v>242</v>
      </c>
      <c r="B43" s="171">
        <v>418</v>
      </c>
      <c r="C43" s="171" t="s">
        <v>168</v>
      </c>
      <c r="D43" s="171">
        <v>5011</v>
      </c>
      <c r="E43" s="131">
        <f t="shared" si="0"/>
        <v>5429</v>
      </c>
      <c r="F43" s="150"/>
    </row>
    <row r="44" spans="1:6" ht="12.75">
      <c r="A44" s="210" t="s">
        <v>243</v>
      </c>
      <c r="B44" s="171">
        <v>16</v>
      </c>
      <c r="C44" s="171" t="s">
        <v>168</v>
      </c>
      <c r="D44" s="171">
        <v>7931</v>
      </c>
      <c r="E44" s="131">
        <f t="shared" si="0"/>
        <v>7947</v>
      </c>
      <c r="F44" s="150"/>
    </row>
    <row r="45" spans="1:6" ht="12.75">
      <c r="A45" s="210" t="s">
        <v>244</v>
      </c>
      <c r="B45" s="171" t="s">
        <v>168</v>
      </c>
      <c r="C45" s="171" t="s">
        <v>168</v>
      </c>
      <c r="D45" s="171">
        <v>2222</v>
      </c>
      <c r="E45" s="131">
        <f t="shared" si="0"/>
        <v>2222</v>
      </c>
      <c r="F45" s="150"/>
    </row>
    <row r="46" spans="1:6" ht="12.75">
      <c r="A46" s="210" t="s">
        <v>245</v>
      </c>
      <c r="B46" s="171">
        <v>100</v>
      </c>
      <c r="C46" s="171" t="s">
        <v>168</v>
      </c>
      <c r="D46" s="171">
        <v>64815</v>
      </c>
      <c r="E46" s="131">
        <f t="shared" si="0"/>
        <v>64915</v>
      </c>
      <c r="F46" s="150"/>
    </row>
    <row r="47" spans="1:6" ht="12.75">
      <c r="A47" s="210" t="s">
        <v>246</v>
      </c>
      <c r="B47" s="171">
        <v>30</v>
      </c>
      <c r="C47" s="171" t="s">
        <v>168</v>
      </c>
      <c r="D47" s="171">
        <v>23255</v>
      </c>
      <c r="E47" s="131">
        <f t="shared" si="0"/>
        <v>23285</v>
      </c>
      <c r="F47" s="150"/>
    </row>
    <row r="48" spans="1:6" ht="12.75">
      <c r="A48" s="213" t="s">
        <v>483</v>
      </c>
      <c r="B48" s="176">
        <f>IF(SUM(B39:B47)&lt;&gt;0,SUM(B39:B47),"-")</f>
        <v>589</v>
      </c>
      <c r="C48" s="176" t="str">
        <f>IF(SUM(C39:C47)&lt;&gt;0,SUM(C39:C47),"-")</f>
        <v>-</v>
      </c>
      <c r="D48" s="176">
        <f>IF(SUM(D39:D47)&lt;&gt;0,SUM(D39:D47),"-")</f>
        <v>204344</v>
      </c>
      <c r="E48" s="143">
        <f>SUM(E39:E47)</f>
        <v>204933</v>
      </c>
      <c r="F48" s="150"/>
    </row>
    <row r="49" spans="1:6" ht="12.75">
      <c r="A49" s="213"/>
      <c r="B49" s="176"/>
      <c r="C49" s="176"/>
      <c r="D49" s="176"/>
      <c r="E49" s="131"/>
      <c r="F49" s="150"/>
    </row>
    <row r="50" spans="1:6" ht="12.75">
      <c r="A50" s="211" t="s">
        <v>247</v>
      </c>
      <c r="B50" s="176">
        <v>60</v>
      </c>
      <c r="C50" s="176" t="s">
        <v>168</v>
      </c>
      <c r="D50" s="176">
        <v>73976</v>
      </c>
      <c r="E50" s="143">
        <f>SUM(B50:D50)</f>
        <v>74036</v>
      </c>
      <c r="F50" s="150"/>
    </row>
    <row r="51" spans="1:6" ht="12.75">
      <c r="A51" s="211"/>
      <c r="B51" s="176"/>
      <c r="C51" s="176"/>
      <c r="D51" s="176"/>
      <c r="E51" s="131"/>
      <c r="F51" s="150"/>
    </row>
    <row r="52" spans="1:6" ht="12.75">
      <c r="A52" s="210" t="s">
        <v>248</v>
      </c>
      <c r="B52" s="171">
        <v>190</v>
      </c>
      <c r="C52" s="171" t="s">
        <v>168</v>
      </c>
      <c r="D52" s="171">
        <v>319883.1</v>
      </c>
      <c r="E52" s="131">
        <f>SUM(B52:D52)</f>
        <v>320073.1</v>
      </c>
      <c r="F52" s="150"/>
    </row>
    <row r="53" spans="1:6" ht="12.75">
      <c r="A53" s="212" t="s">
        <v>249</v>
      </c>
      <c r="B53" s="171" t="s">
        <v>168</v>
      </c>
      <c r="C53" s="171" t="s">
        <v>168</v>
      </c>
      <c r="D53" s="171">
        <v>1094910</v>
      </c>
      <c r="E53" s="131">
        <f>SUM(B53:D53)</f>
        <v>1094910</v>
      </c>
      <c r="F53" s="150"/>
    </row>
    <row r="54" spans="1:6" ht="12.75">
      <c r="A54" s="210" t="s">
        <v>250</v>
      </c>
      <c r="B54" s="171">
        <v>18</v>
      </c>
      <c r="C54" s="171" t="s">
        <v>168</v>
      </c>
      <c r="D54" s="171">
        <v>318727</v>
      </c>
      <c r="E54" s="131">
        <f>SUM(B54:D54)</f>
        <v>318745</v>
      </c>
      <c r="F54" s="150"/>
    </row>
    <row r="55" spans="1:6" ht="12.75">
      <c r="A55" s="210" t="s">
        <v>251</v>
      </c>
      <c r="B55" s="171">
        <v>87.5</v>
      </c>
      <c r="C55" s="171" t="s">
        <v>168</v>
      </c>
      <c r="D55" s="171">
        <v>9786.2</v>
      </c>
      <c r="E55" s="131">
        <f>SUM(B55:D55)</f>
        <v>9873.7</v>
      </c>
      <c r="F55" s="150"/>
    </row>
    <row r="56" spans="1:6" ht="12.75">
      <c r="A56" s="210" t="s">
        <v>252</v>
      </c>
      <c r="B56" s="171" t="s">
        <v>168</v>
      </c>
      <c r="C56" s="171" t="s">
        <v>168</v>
      </c>
      <c r="D56" s="171">
        <v>593023</v>
      </c>
      <c r="E56" s="131">
        <f>SUM(B56:D56)</f>
        <v>593023</v>
      </c>
      <c r="F56" s="150"/>
    </row>
    <row r="57" spans="1:6" ht="12.75">
      <c r="A57" s="213" t="s">
        <v>253</v>
      </c>
      <c r="B57" s="176">
        <f>IF(SUM(B52:B56)&lt;&gt;0,SUM(B52:B56),"-")</f>
        <v>295.5</v>
      </c>
      <c r="C57" s="176" t="str">
        <f>IF(SUM(C52:C56)&lt;&gt;0,SUM(C52:C56),"-")</f>
        <v>-</v>
      </c>
      <c r="D57" s="176">
        <f>IF(SUM(D52:D56)&lt;&gt;0,SUM(D52:D56),"-")</f>
        <v>2336329.3</v>
      </c>
      <c r="E57" s="143">
        <f>SUM(E52:E56)</f>
        <v>2336624.8</v>
      </c>
      <c r="F57" s="150"/>
    </row>
    <row r="58" spans="1:6" ht="12.75">
      <c r="A58" s="213"/>
      <c r="B58" s="176"/>
      <c r="C58" s="176"/>
      <c r="D58" s="176"/>
      <c r="E58" s="131"/>
      <c r="F58" s="150"/>
    </row>
    <row r="59" spans="1:6" ht="12.75">
      <c r="A59" s="210" t="s">
        <v>254</v>
      </c>
      <c r="B59" s="171">
        <v>168943</v>
      </c>
      <c r="C59" s="171">
        <v>80</v>
      </c>
      <c r="D59" s="171">
        <v>47408</v>
      </c>
      <c r="E59" s="131">
        <f>SUM(B59:D59)</f>
        <v>216431</v>
      </c>
      <c r="F59" s="150"/>
    </row>
    <row r="60" spans="1:6" ht="12.75">
      <c r="A60" s="212" t="s">
        <v>255</v>
      </c>
      <c r="B60" s="171">
        <v>200</v>
      </c>
      <c r="C60" s="171" t="s">
        <v>168</v>
      </c>
      <c r="D60" s="171">
        <v>2895</v>
      </c>
      <c r="E60" s="131">
        <f>SUM(B60:D60)</f>
        <v>3095</v>
      </c>
      <c r="F60" s="150"/>
    </row>
    <row r="61" spans="1:6" ht="12.75">
      <c r="A61" s="210" t="s">
        <v>256</v>
      </c>
      <c r="B61" s="171">
        <v>8000</v>
      </c>
      <c r="C61" s="171" t="s">
        <v>168</v>
      </c>
      <c r="D61" s="171">
        <v>271799</v>
      </c>
      <c r="E61" s="131">
        <f>SUM(B61:D61)</f>
        <v>279799</v>
      </c>
      <c r="F61" s="150"/>
    </row>
    <row r="62" spans="1:6" ht="12.75">
      <c r="A62" s="211" t="s">
        <v>257</v>
      </c>
      <c r="B62" s="176">
        <f>IF(SUM(B59:B61)&lt;&gt;0,SUM(B59:B61),"-")</f>
        <v>177143</v>
      </c>
      <c r="C62" s="176">
        <f>IF(SUM(C59:C61)&lt;&gt;0,SUM(C59:C61),"-")</f>
        <v>80</v>
      </c>
      <c r="D62" s="176">
        <f>IF(SUM(D59:D61)&lt;&gt;0,SUM(D59:D61),"-")</f>
        <v>322102</v>
      </c>
      <c r="E62" s="143">
        <f>SUM(E59:E61)</f>
        <v>499325</v>
      </c>
      <c r="F62" s="150"/>
    </row>
    <row r="63" spans="1:6" ht="12.75">
      <c r="A63" s="211"/>
      <c r="B63" s="176"/>
      <c r="C63" s="176"/>
      <c r="D63" s="176"/>
      <c r="E63" s="131"/>
      <c r="F63" s="150"/>
    </row>
    <row r="64" spans="1:6" ht="12.75">
      <c r="A64" s="211" t="s">
        <v>258</v>
      </c>
      <c r="B64" s="176">
        <v>81510</v>
      </c>
      <c r="C64" s="176" t="s">
        <v>168</v>
      </c>
      <c r="D64" s="176">
        <v>96719</v>
      </c>
      <c r="E64" s="143">
        <f>SUM(B64:D64)</f>
        <v>178229</v>
      </c>
      <c r="F64" s="150"/>
    </row>
    <row r="65" spans="1:6" ht="12.75">
      <c r="A65" s="211"/>
      <c r="B65" s="176"/>
      <c r="C65" s="176"/>
      <c r="D65" s="176"/>
      <c r="E65" s="131"/>
      <c r="F65" s="150"/>
    </row>
    <row r="66" spans="1:6" ht="12.75">
      <c r="A66" s="210" t="s">
        <v>259</v>
      </c>
      <c r="B66" s="171">
        <v>2914</v>
      </c>
      <c r="C66" s="171">
        <v>95</v>
      </c>
      <c r="D66" s="171">
        <v>377409</v>
      </c>
      <c r="E66" s="131">
        <f>SUM(B66:D66)</f>
        <v>380418</v>
      </c>
      <c r="F66" s="150"/>
    </row>
    <row r="67" spans="1:19" ht="12.75">
      <c r="A67" s="212" t="s">
        <v>260</v>
      </c>
      <c r="B67" s="171">
        <v>11256</v>
      </c>
      <c r="C67" s="171" t="s">
        <v>168</v>
      </c>
      <c r="D67" s="171" t="s">
        <v>168</v>
      </c>
      <c r="E67" s="131">
        <f>SUM(B67:D67)</f>
        <v>11256</v>
      </c>
      <c r="F67" s="150"/>
      <c r="S67" s="186"/>
    </row>
    <row r="68" spans="1:19" ht="12.75">
      <c r="A68" s="211" t="s">
        <v>261</v>
      </c>
      <c r="B68" s="176">
        <f>IF(SUM(B66:B67)&lt;&gt;0,SUM(B65:B67),"-")</f>
        <v>14170</v>
      </c>
      <c r="C68" s="176">
        <f>IF(SUM(C66:C67)&lt;&gt;0,SUM(C65:C67),"-")</f>
        <v>95</v>
      </c>
      <c r="D68" s="176">
        <f>IF(SUM(D66:D67)&lt;&gt;0,SUM(D65:D67),"-")</f>
        <v>377409</v>
      </c>
      <c r="E68" s="143">
        <f>SUM(E66:E67)</f>
        <v>391674</v>
      </c>
      <c r="F68" s="150"/>
      <c r="S68" s="186"/>
    </row>
    <row r="69" spans="1:6" ht="12.75">
      <c r="A69" s="211"/>
      <c r="B69" s="176"/>
      <c r="C69" s="176"/>
      <c r="D69" s="176"/>
      <c r="E69" s="131"/>
      <c r="F69" s="150"/>
    </row>
    <row r="70" spans="1:6" ht="12.75">
      <c r="A70" s="212" t="s">
        <v>262</v>
      </c>
      <c r="B70" s="171">
        <v>8467</v>
      </c>
      <c r="C70" s="171" t="s">
        <v>168</v>
      </c>
      <c r="D70" s="171">
        <v>8860</v>
      </c>
      <c r="E70" s="131">
        <f aca="true" t="shared" si="1" ref="E70:E77">SUM(B70:D70)</f>
        <v>17327</v>
      </c>
      <c r="F70" s="150"/>
    </row>
    <row r="71" spans="1:6" ht="12.75">
      <c r="A71" s="212" t="s">
        <v>263</v>
      </c>
      <c r="B71" s="171">
        <v>1232</v>
      </c>
      <c r="C71" s="171">
        <v>1048</v>
      </c>
      <c r="D71" s="171">
        <v>125216</v>
      </c>
      <c r="E71" s="131">
        <f t="shared" si="1"/>
        <v>127496</v>
      </c>
      <c r="F71" s="150"/>
    </row>
    <row r="72" spans="1:6" ht="12.75">
      <c r="A72" s="212" t="s">
        <v>264</v>
      </c>
      <c r="B72" s="171">
        <v>16.5</v>
      </c>
      <c r="C72" s="171" t="s">
        <v>168</v>
      </c>
      <c r="D72" s="171">
        <v>60406.04</v>
      </c>
      <c r="E72" s="131">
        <f t="shared" si="1"/>
        <v>60422.54</v>
      </c>
      <c r="F72" s="150"/>
    </row>
    <row r="73" spans="1:6" ht="12.75">
      <c r="A73" s="210" t="s">
        <v>265</v>
      </c>
      <c r="B73" s="171">
        <v>621.75</v>
      </c>
      <c r="C73" s="171" t="s">
        <v>168</v>
      </c>
      <c r="D73" s="171">
        <v>8739.05</v>
      </c>
      <c r="E73" s="131">
        <f t="shared" si="1"/>
        <v>9360.8</v>
      </c>
      <c r="F73" s="150"/>
    </row>
    <row r="74" spans="1:6" ht="12.75">
      <c r="A74" s="210" t="s">
        <v>266</v>
      </c>
      <c r="B74" s="171">
        <v>3906</v>
      </c>
      <c r="C74" s="171" t="s">
        <v>168</v>
      </c>
      <c r="D74" s="171">
        <v>52983</v>
      </c>
      <c r="E74" s="131">
        <f t="shared" si="1"/>
        <v>56889</v>
      </c>
      <c r="F74" s="150"/>
    </row>
    <row r="75" spans="1:6" ht="12.75">
      <c r="A75" s="212" t="s">
        <v>267</v>
      </c>
      <c r="B75" s="171">
        <v>120</v>
      </c>
      <c r="C75" s="171" t="s">
        <v>168</v>
      </c>
      <c r="D75" s="171">
        <v>1585</v>
      </c>
      <c r="E75" s="131">
        <f t="shared" si="1"/>
        <v>1705</v>
      </c>
      <c r="F75" s="150"/>
    </row>
    <row r="76" spans="1:6" ht="12.75">
      <c r="A76" s="212" t="s">
        <v>268</v>
      </c>
      <c r="B76" s="171">
        <v>5715</v>
      </c>
      <c r="C76" s="171">
        <v>3800</v>
      </c>
      <c r="D76" s="171">
        <v>10551.45</v>
      </c>
      <c r="E76" s="131">
        <f t="shared" si="1"/>
        <v>20066.45</v>
      </c>
      <c r="F76" s="150"/>
    </row>
    <row r="77" spans="1:6" ht="12.75">
      <c r="A77" s="210" t="s">
        <v>269</v>
      </c>
      <c r="B77" s="171">
        <v>18106</v>
      </c>
      <c r="C77" s="171" t="s">
        <v>168</v>
      </c>
      <c r="D77" s="171">
        <v>7620.6</v>
      </c>
      <c r="E77" s="131">
        <f t="shared" si="1"/>
        <v>25726.6</v>
      </c>
      <c r="F77" s="150"/>
    </row>
    <row r="78" spans="1:6" ht="12.75">
      <c r="A78" s="213" t="s">
        <v>484</v>
      </c>
      <c r="B78" s="176">
        <f>IF(SUM(B70:B77)&lt;&gt;0,SUM(B70:B77),"-")</f>
        <v>38184.25</v>
      </c>
      <c r="C78" s="176">
        <f>IF(SUM(C70:C77)&lt;&gt;0,SUM(C70:C77),"-")</f>
        <v>4848</v>
      </c>
      <c r="D78" s="176">
        <f>IF(SUM(D70:D77)&lt;&gt;0,SUM(D70:D77),"-")</f>
        <v>275961.13999999996</v>
      </c>
      <c r="E78" s="143">
        <f>SUM(E70:E77)</f>
        <v>318993.38999999996</v>
      </c>
      <c r="F78" s="150"/>
    </row>
    <row r="79" spans="1:6" ht="12.75">
      <c r="A79" s="213"/>
      <c r="B79" s="176"/>
      <c r="C79" s="176"/>
      <c r="D79" s="176"/>
      <c r="E79" s="131"/>
      <c r="F79" s="150"/>
    </row>
    <row r="80" spans="1:6" ht="12.75">
      <c r="A80" s="210" t="s">
        <v>270</v>
      </c>
      <c r="B80" s="171">
        <v>170</v>
      </c>
      <c r="C80" s="171" t="s">
        <v>168</v>
      </c>
      <c r="D80" s="171">
        <v>1695</v>
      </c>
      <c r="E80" s="131">
        <f>SUM(B80:D80)</f>
        <v>1865</v>
      </c>
      <c r="F80" s="150"/>
    </row>
    <row r="81" spans="1:6" ht="12.75">
      <c r="A81" s="210" t="s">
        <v>271</v>
      </c>
      <c r="B81" s="171">
        <v>110</v>
      </c>
      <c r="C81" s="171" t="s">
        <v>168</v>
      </c>
      <c r="D81" s="171">
        <v>25066</v>
      </c>
      <c r="E81" s="131">
        <f>SUM(B81:D81)</f>
        <v>25176</v>
      </c>
      <c r="F81" s="150"/>
    </row>
    <row r="82" spans="1:6" ht="12.75">
      <c r="A82" s="211" t="s">
        <v>272</v>
      </c>
      <c r="B82" s="176">
        <f>IF(SUM(B80:B81)&lt;&gt;0,SUM(B79:B81),"-")</f>
        <v>280</v>
      </c>
      <c r="C82" s="176" t="str">
        <f>IF(SUM(C80:C81)&lt;&gt;0,SUM(C79:C81),"-")</f>
        <v>-</v>
      </c>
      <c r="D82" s="176">
        <f>IF(SUM(D80:D81)&lt;&gt;0,SUM(D79:D81),"-")</f>
        <v>26761</v>
      </c>
      <c r="E82" s="143">
        <f>SUM(E80:E81)</f>
        <v>27041</v>
      </c>
      <c r="F82" s="150"/>
    </row>
    <row r="83" spans="1:6" ht="12.75">
      <c r="A83" s="211"/>
      <c r="B83" s="176"/>
      <c r="C83" s="176"/>
      <c r="D83" s="176"/>
      <c r="E83" s="131"/>
      <c r="F83" s="150"/>
    </row>
    <row r="84" spans="1:6" ht="13.5" thickBot="1">
      <c r="A84" s="330" t="s">
        <v>273</v>
      </c>
      <c r="B84" s="310">
        <f>IF(SUM(B11,B13,B15,B20,B22,B24,B29,B35,B37,B48,B50,B57,B62,B64,B68,B78,B82)&lt;&gt;0,SUM(B11,B13,B15,B20,B22,B24,B29,B35,B37,B48,B50,B57,B62,B64,B68,B78,B82),"-")</f>
        <v>314261.75</v>
      </c>
      <c r="C84" s="310">
        <f>IF(SUM(C11,C13,C15,C20,C22,C24,C29,C35,C37,C48,C50,C57,C62,C64,C68,C78,C82)&lt;&gt;0,SUM(C11,C13,C15,C20,C22,C24,C29,C35,C37,C48,C50,C57,C62,C64,C68,C78,C82),"-")</f>
        <v>5023</v>
      </c>
      <c r="D84" s="310">
        <f>IF(SUM(D11,D13,D15,D20,D22,D24,D29,D35,D37,D48,D50,D57,D62,D64,D68,D78,D82)&lt;&gt;0,SUM(D11,D13,D15,D20,D22,D24,D29,D35,D37,D48,D50,D57,D62,D64,D68,D78,D82),"-")</f>
        <v>4952452.632999999</v>
      </c>
      <c r="E84" s="155">
        <f>SUM(E11,E13,E15,E20,E22,E24,E29,E35,E37,E48,E50,E57,E62,E64,E68,E78,E82)</f>
        <v>5271737.382999999</v>
      </c>
      <c r="F84" s="150"/>
    </row>
    <row r="85" spans="2:5" ht="12.75">
      <c r="B85" s="152"/>
      <c r="C85" s="152"/>
      <c r="D85" s="152"/>
      <c r="E85" s="152"/>
    </row>
    <row r="86" ht="12.75">
      <c r="E86" s="151"/>
    </row>
  </sheetData>
  <mergeCells count="2">
    <mergeCell ref="A3:E3"/>
    <mergeCell ref="A1:E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6"/>
  <dimension ref="A1:H80"/>
  <sheetViews>
    <sheetView showGridLines="0" showZeros="0" zoomScale="75" zoomScaleNormal="75" zoomScaleSheetLayoutView="25" workbookViewId="0" topLeftCell="A1">
      <selection activeCell="A1" sqref="A1:G1"/>
    </sheetView>
  </sheetViews>
  <sheetFormatPr defaultColWidth="11.421875" defaultRowHeight="12.75"/>
  <cols>
    <col min="1" max="1" width="34.57421875" style="95" customWidth="1"/>
    <col min="2" max="16384" width="11.421875" style="95" customWidth="1"/>
  </cols>
  <sheetData>
    <row r="1" spans="1:7" s="93" customFormat="1" ht="18">
      <c r="A1" s="326" t="s">
        <v>0</v>
      </c>
      <c r="B1" s="326"/>
      <c r="C1" s="326"/>
      <c r="D1" s="326"/>
      <c r="E1" s="326"/>
      <c r="F1" s="326"/>
      <c r="G1" s="326"/>
    </row>
    <row r="3" spans="1:8" ht="15">
      <c r="A3" s="398" t="s">
        <v>491</v>
      </c>
      <c r="B3" s="398"/>
      <c r="C3" s="398"/>
      <c r="D3" s="398"/>
      <c r="E3" s="398"/>
      <c r="F3" s="398"/>
      <c r="G3" s="398"/>
      <c r="H3" s="94"/>
    </row>
    <row r="4" spans="1:8" ht="14.25">
      <c r="A4" s="94"/>
      <c r="B4" s="94"/>
      <c r="C4" s="94"/>
      <c r="D4" s="94"/>
      <c r="E4" s="94"/>
      <c r="F4" s="94"/>
      <c r="G4" s="94"/>
      <c r="H4" s="94"/>
    </row>
    <row r="5" spans="1:7" ht="12.75">
      <c r="A5" s="399" t="s">
        <v>110</v>
      </c>
      <c r="B5" s="401" t="s">
        <v>38</v>
      </c>
      <c r="C5" s="401"/>
      <c r="D5" s="401"/>
      <c r="E5" s="401" t="s">
        <v>39</v>
      </c>
      <c r="F5" s="401"/>
      <c r="G5" s="402"/>
    </row>
    <row r="6" spans="1:7" ht="13.5" thickBot="1">
      <c r="A6" s="400"/>
      <c r="B6" s="96">
        <v>1999</v>
      </c>
      <c r="C6" s="96">
        <v>2000</v>
      </c>
      <c r="D6" s="96">
        <v>2001</v>
      </c>
      <c r="E6" s="96">
        <v>1999</v>
      </c>
      <c r="F6" s="97">
        <v>2000</v>
      </c>
      <c r="G6" s="97">
        <v>2001</v>
      </c>
    </row>
    <row r="7" spans="1:7" ht="12.75">
      <c r="A7" s="98" t="s">
        <v>111</v>
      </c>
      <c r="B7" s="99">
        <v>23681.4506</v>
      </c>
      <c r="C7" s="99">
        <v>19683.406</v>
      </c>
      <c r="D7" s="99">
        <v>28800.403</v>
      </c>
      <c r="E7" s="99">
        <v>106087.48456100002</v>
      </c>
      <c r="F7" s="99">
        <v>113019.667</v>
      </c>
      <c r="G7" s="100">
        <v>103670.43</v>
      </c>
    </row>
    <row r="8" spans="1:7" ht="12.75">
      <c r="A8" s="101"/>
      <c r="B8" s="102"/>
      <c r="C8" s="102"/>
      <c r="D8" s="102"/>
      <c r="E8" s="102"/>
      <c r="F8" s="102"/>
      <c r="G8" s="103"/>
    </row>
    <row r="9" spans="1:7" ht="12.75">
      <c r="A9" s="342" t="s">
        <v>501</v>
      </c>
      <c r="B9" s="102"/>
      <c r="C9" s="102"/>
      <c r="D9" s="102"/>
      <c r="E9" s="102"/>
      <c r="F9" s="102"/>
      <c r="G9" s="103"/>
    </row>
    <row r="10" spans="1:7" ht="12.75">
      <c r="A10" s="112" t="s">
        <v>112</v>
      </c>
      <c r="B10" s="113">
        <f aca="true" t="shared" si="0" ref="B10:G10">SUM(B11:B23)</f>
        <v>16797.0573</v>
      </c>
      <c r="C10" s="113">
        <f t="shared" si="0"/>
        <v>11730.71</v>
      </c>
      <c r="D10" s="113">
        <f t="shared" si="0"/>
        <v>17119.42</v>
      </c>
      <c r="E10" s="113">
        <f t="shared" si="0"/>
        <v>102752.85156099999</v>
      </c>
      <c r="F10" s="113">
        <f t="shared" si="0"/>
        <v>108635.189</v>
      </c>
      <c r="G10" s="114">
        <f t="shared" si="0"/>
        <v>100648.10500000003</v>
      </c>
    </row>
    <row r="11" spans="1:7" ht="12.75">
      <c r="A11" s="104" t="s">
        <v>113</v>
      </c>
      <c r="B11" s="105">
        <v>524.775</v>
      </c>
      <c r="C11" s="102">
        <v>580.28</v>
      </c>
      <c r="D11" s="102">
        <v>772.886</v>
      </c>
      <c r="E11" s="105">
        <v>26911.19164</v>
      </c>
      <c r="F11" s="102">
        <v>26552.119</v>
      </c>
      <c r="G11" s="103">
        <v>26634.168</v>
      </c>
    </row>
    <row r="12" spans="1:7" ht="12.75">
      <c r="A12" s="104" t="s">
        <v>114</v>
      </c>
      <c r="B12" s="105" t="s">
        <v>115</v>
      </c>
      <c r="C12" s="105" t="s">
        <v>115</v>
      </c>
      <c r="D12" s="105" t="s">
        <v>115</v>
      </c>
      <c r="E12" s="105">
        <v>434.97700000000003</v>
      </c>
      <c r="F12" s="102">
        <v>715.398</v>
      </c>
      <c r="G12" s="103">
        <v>489.794</v>
      </c>
    </row>
    <row r="13" spans="1:7" ht="12.75">
      <c r="A13" s="104" t="s">
        <v>116</v>
      </c>
      <c r="B13" s="105">
        <v>79.405</v>
      </c>
      <c r="C13" s="102">
        <v>127.008</v>
      </c>
      <c r="D13" s="102">
        <v>5.304</v>
      </c>
      <c r="E13" s="105">
        <v>589.722</v>
      </c>
      <c r="F13" s="102">
        <v>782.087</v>
      </c>
      <c r="G13" s="103">
        <v>593.309</v>
      </c>
    </row>
    <row r="14" spans="1:7" ht="12.75">
      <c r="A14" s="104" t="s">
        <v>117</v>
      </c>
      <c r="B14" s="105">
        <v>6.468</v>
      </c>
      <c r="C14" s="105">
        <v>30.365</v>
      </c>
      <c r="D14" s="102" t="s">
        <v>115</v>
      </c>
      <c r="E14" s="105">
        <v>536.283</v>
      </c>
      <c r="F14" s="102">
        <v>617.6</v>
      </c>
      <c r="G14" s="103">
        <v>934.246</v>
      </c>
    </row>
    <row r="15" spans="1:7" ht="12.75">
      <c r="A15" s="104" t="s">
        <v>118</v>
      </c>
      <c r="B15" s="105" t="s">
        <v>115</v>
      </c>
      <c r="C15" s="105" t="s">
        <v>115</v>
      </c>
      <c r="D15" s="105" t="s">
        <v>115</v>
      </c>
      <c r="E15" s="105">
        <v>373.775</v>
      </c>
      <c r="F15" s="102">
        <v>387.019</v>
      </c>
      <c r="G15" s="103">
        <v>258.654</v>
      </c>
    </row>
    <row r="16" spans="1:7" ht="12.75">
      <c r="A16" s="104" t="s">
        <v>119</v>
      </c>
      <c r="B16" s="105">
        <v>969.6280000000002</v>
      </c>
      <c r="C16" s="102">
        <v>2431.002</v>
      </c>
      <c r="D16" s="102">
        <v>1089.321</v>
      </c>
      <c r="E16" s="105">
        <v>23651.4277</v>
      </c>
      <c r="F16" s="102">
        <v>22351.896</v>
      </c>
      <c r="G16" s="103">
        <v>16592.099</v>
      </c>
    </row>
    <row r="17" spans="1:7" ht="12.75">
      <c r="A17" s="104" t="s">
        <v>120</v>
      </c>
      <c r="B17" s="105">
        <v>1.6630000000000003</v>
      </c>
      <c r="C17" s="105">
        <v>23.43</v>
      </c>
      <c r="D17" s="102">
        <v>8.577</v>
      </c>
      <c r="E17" s="105">
        <v>13.837000000000002</v>
      </c>
      <c r="F17" s="102">
        <v>2.41</v>
      </c>
      <c r="G17" s="103">
        <v>312.258</v>
      </c>
    </row>
    <row r="18" spans="1:7" ht="12.75">
      <c r="A18" s="104" t="s">
        <v>121</v>
      </c>
      <c r="B18" s="105" t="s">
        <v>115</v>
      </c>
      <c r="C18" s="105" t="s">
        <v>115</v>
      </c>
      <c r="D18" s="105" t="s">
        <v>115</v>
      </c>
      <c r="E18" s="105">
        <v>609.498</v>
      </c>
      <c r="F18" s="102">
        <v>930.464</v>
      </c>
      <c r="G18" s="103">
        <v>928.86</v>
      </c>
    </row>
    <row r="19" spans="1:7" ht="12.75">
      <c r="A19" s="104" t="s">
        <v>122</v>
      </c>
      <c r="B19" s="105">
        <v>14202.424299999999</v>
      </c>
      <c r="C19" s="102">
        <v>8053.91</v>
      </c>
      <c r="D19" s="102">
        <v>14589.512</v>
      </c>
      <c r="E19" s="105">
        <v>4123.6827</v>
      </c>
      <c r="F19" s="102">
        <v>4385.337</v>
      </c>
      <c r="G19" s="103">
        <v>3602.584</v>
      </c>
    </row>
    <row r="20" spans="1:7" ht="12.75">
      <c r="A20" s="104" t="s">
        <v>123</v>
      </c>
      <c r="B20" s="105">
        <v>413.742</v>
      </c>
      <c r="C20" s="102">
        <v>204.42</v>
      </c>
      <c r="D20" s="102">
        <v>339.242</v>
      </c>
      <c r="E20" s="105">
        <v>5292.612000000001</v>
      </c>
      <c r="F20" s="102">
        <v>5512.49</v>
      </c>
      <c r="G20" s="103">
        <v>4114.987</v>
      </c>
    </row>
    <row r="21" spans="1:7" ht="12.75">
      <c r="A21" s="104" t="s">
        <v>124</v>
      </c>
      <c r="B21" s="105">
        <v>47.065999999999995</v>
      </c>
      <c r="C21" s="102">
        <v>259.679</v>
      </c>
      <c r="D21" s="102">
        <v>303.246</v>
      </c>
      <c r="E21" s="105">
        <v>22562.600521</v>
      </c>
      <c r="F21" s="102">
        <v>28315.106</v>
      </c>
      <c r="G21" s="103">
        <v>22728.787</v>
      </c>
    </row>
    <row r="22" spans="1:7" ht="12.75">
      <c r="A22" s="104" t="s">
        <v>125</v>
      </c>
      <c r="B22" s="105">
        <v>551.8860000000001</v>
      </c>
      <c r="C22" s="102">
        <v>20.616</v>
      </c>
      <c r="D22" s="102">
        <v>11.332</v>
      </c>
      <c r="E22" s="105">
        <v>16874.029</v>
      </c>
      <c r="F22" s="102">
        <v>17504.863</v>
      </c>
      <c r="G22" s="103">
        <v>23307.445</v>
      </c>
    </row>
    <row r="23" spans="1:7" ht="12.75">
      <c r="A23" s="104" t="s">
        <v>126</v>
      </c>
      <c r="B23" s="105" t="s">
        <v>115</v>
      </c>
      <c r="C23" s="105" t="s">
        <v>115</v>
      </c>
      <c r="D23" s="105" t="s">
        <v>115</v>
      </c>
      <c r="E23" s="105">
        <v>779.216</v>
      </c>
      <c r="F23" s="102">
        <v>578.4</v>
      </c>
      <c r="G23" s="103">
        <v>150.914</v>
      </c>
    </row>
    <row r="24" spans="1:7" ht="12.75">
      <c r="A24" s="101" t="s">
        <v>127</v>
      </c>
      <c r="B24" s="102"/>
      <c r="C24" s="102"/>
      <c r="D24" s="102"/>
      <c r="E24" s="102"/>
      <c r="F24" s="102"/>
      <c r="G24" s="103"/>
    </row>
    <row r="25" spans="1:7" ht="12.75">
      <c r="A25" s="112" t="s">
        <v>128</v>
      </c>
      <c r="B25" s="105"/>
      <c r="C25" s="102"/>
      <c r="D25" s="105"/>
      <c r="E25" s="102"/>
      <c r="F25" s="102"/>
      <c r="G25" s="103"/>
    </row>
    <row r="26" spans="1:7" ht="12.75">
      <c r="A26" s="104" t="s">
        <v>129</v>
      </c>
      <c r="B26" s="105" t="s">
        <v>115</v>
      </c>
      <c r="C26" s="105" t="s">
        <v>115</v>
      </c>
      <c r="D26" s="105" t="s">
        <v>115</v>
      </c>
      <c r="E26" s="105">
        <v>34.76</v>
      </c>
      <c r="F26" s="102">
        <v>248.498</v>
      </c>
      <c r="G26" s="103">
        <v>242.725</v>
      </c>
    </row>
    <row r="27" spans="1:7" ht="12.75">
      <c r="A27" s="104" t="s">
        <v>130</v>
      </c>
      <c r="B27" s="105" t="s">
        <v>115</v>
      </c>
      <c r="C27" s="102" t="s">
        <v>115</v>
      </c>
      <c r="D27" s="105" t="s">
        <v>115</v>
      </c>
      <c r="E27" s="105">
        <v>57.651</v>
      </c>
      <c r="F27" s="102">
        <v>46.175</v>
      </c>
      <c r="G27" s="103">
        <v>10.635</v>
      </c>
    </row>
    <row r="28" spans="1:7" ht="12.75">
      <c r="A28" s="104" t="s">
        <v>131</v>
      </c>
      <c r="B28" s="105" t="s">
        <v>115</v>
      </c>
      <c r="C28" s="105" t="s">
        <v>115</v>
      </c>
      <c r="D28" s="105" t="s">
        <v>115</v>
      </c>
      <c r="E28" s="105">
        <v>85.365</v>
      </c>
      <c r="F28" s="102">
        <v>84.448</v>
      </c>
      <c r="G28" s="103">
        <v>117.874</v>
      </c>
    </row>
    <row r="29" spans="1:7" ht="12.75">
      <c r="A29" s="104" t="s">
        <v>132</v>
      </c>
      <c r="B29" s="105" t="s">
        <v>115</v>
      </c>
      <c r="C29" s="105" t="s">
        <v>115</v>
      </c>
      <c r="D29" s="105" t="s">
        <v>115</v>
      </c>
      <c r="E29" s="105">
        <v>47.46</v>
      </c>
      <c r="F29" s="102">
        <v>79.29</v>
      </c>
      <c r="G29" s="103">
        <v>61.7</v>
      </c>
    </row>
    <row r="30" spans="1:7" ht="12.75">
      <c r="A30" s="104" t="s">
        <v>133</v>
      </c>
      <c r="B30" s="105" t="s">
        <v>115</v>
      </c>
      <c r="C30" s="105" t="s">
        <v>115</v>
      </c>
      <c r="D30" s="105" t="s">
        <v>115</v>
      </c>
      <c r="E30" s="105">
        <v>10.2</v>
      </c>
      <c r="F30" s="102">
        <v>99.218</v>
      </c>
      <c r="G30" s="103">
        <v>71.838</v>
      </c>
    </row>
    <row r="31" spans="1:7" ht="12.75">
      <c r="A31" s="104" t="s">
        <v>134</v>
      </c>
      <c r="B31" s="105" t="s">
        <v>115</v>
      </c>
      <c r="C31" s="105" t="s">
        <v>115</v>
      </c>
      <c r="D31" s="105" t="s">
        <v>115</v>
      </c>
      <c r="E31" s="105">
        <v>52.075</v>
      </c>
      <c r="F31" s="102">
        <v>135.099</v>
      </c>
      <c r="G31" s="103">
        <v>39.711</v>
      </c>
    </row>
    <row r="32" spans="1:7" ht="12.75">
      <c r="A32" s="104" t="s">
        <v>135</v>
      </c>
      <c r="B32" s="105" t="s">
        <v>115</v>
      </c>
      <c r="C32" s="105" t="s">
        <v>115</v>
      </c>
      <c r="D32" s="105" t="s">
        <v>115</v>
      </c>
      <c r="E32" s="105">
        <v>29.46</v>
      </c>
      <c r="F32" s="102">
        <v>140.859</v>
      </c>
      <c r="G32" s="103">
        <v>257.212</v>
      </c>
    </row>
    <row r="33" spans="1:7" ht="12.75">
      <c r="A33" s="104" t="s">
        <v>136</v>
      </c>
      <c r="B33" s="105" t="s">
        <v>115</v>
      </c>
      <c r="C33" s="105" t="s">
        <v>115</v>
      </c>
      <c r="D33" s="105" t="s">
        <v>115</v>
      </c>
      <c r="E33" s="105">
        <v>289.46700000000004</v>
      </c>
      <c r="F33" s="102">
        <v>1069.703</v>
      </c>
      <c r="G33" s="103">
        <v>603.497</v>
      </c>
    </row>
    <row r="34" spans="1:7" ht="12.75">
      <c r="A34" s="104" t="s">
        <v>147</v>
      </c>
      <c r="B34" s="105" t="s">
        <v>115</v>
      </c>
      <c r="C34" s="105" t="s">
        <v>115</v>
      </c>
      <c r="D34" s="105" t="s">
        <v>115</v>
      </c>
      <c r="E34" s="105" t="s">
        <v>115</v>
      </c>
      <c r="F34" s="102" t="s">
        <v>115</v>
      </c>
      <c r="G34" s="103">
        <v>9.58</v>
      </c>
    </row>
    <row r="35" spans="1:7" ht="12.75">
      <c r="A35" s="104" t="s">
        <v>137</v>
      </c>
      <c r="B35" s="105">
        <v>20</v>
      </c>
      <c r="C35" s="105">
        <v>18.759</v>
      </c>
      <c r="D35" s="105" t="s">
        <v>115</v>
      </c>
      <c r="E35" s="105" t="s">
        <v>115</v>
      </c>
      <c r="F35" s="102" t="s">
        <v>115</v>
      </c>
      <c r="G35" s="106" t="s">
        <v>115</v>
      </c>
    </row>
    <row r="36" spans="1:7" ht="12.75">
      <c r="A36" s="104"/>
      <c r="B36" s="105"/>
      <c r="C36" s="102"/>
      <c r="D36" s="102"/>
      <c r="E36" s="105"/>
      <c r="F36" s="102"/>
      <c r="G36" s="103"/>
    </row>
    <row r="37" spans="1:7" ht="12.75">
      <c r="A37" s="342" t="s">
        <v>502</v>
      </c>
      <c r="B37" s="102"/>
      <c r="C37" s="102"/>
      <c r="D37" s="102"/>
      <c r="E37" s="102"/>
      <c r="F37" s="102"/>
      <c r="G37" s="103"/>
    </row>
    <row r="38" spans="1:7" ht="12.75">
      <c r="A38" s="104" t="s">
        <v>138</v>
      </c>
      <c r="B38" s="102">
        <v>151.395</v>
      </c>
      <c r="C38" s="102">
        <v>230.411</v>
      </c>
      <c r="D38" s="102">
        <v>467.038</v>
      </c>
      <c r="E38" s="102" t="s">
        <v>115</v>
      </c>
      <c r="F38" s="105">
        <v>2.89</v>
      </c>
      <c r="G38" s="106" t="s">
        <v>115</v>
      </c>
    </row>
    <row r="39" spans="1:7" ht="12.75">
      <c r="A39" s="104" t="s">
        <v>139</v>
      </c>
      <c r="B39" s="105">
        <v>37.68</v>
      </c>
      <c r="C39" s="102">
        <v>52.799</v>
      </c>
      <c r="D39" s="102">
        <v>125.885</v>
      </c>
      <c r="E39" s="105">
        <v>74.76</v>
      </c>
      <c r="F39" s="102">
        <v>100.007</v>
      </c>
      <c r="G39" s="103">
        <v>79.475</v>
      </c>
    </row>
    <row r="40" spans="1:7" ht="12.75">
      <c r="A40" s="104" t="s">
        <v>140</v>
      </c>
      <c r="B40" s="105" t="s">
        <v>115</v>
      </c>
      <c r="C40" s="105" t="s">
        <v>115</v>
      </c>
      <c r="D40" s="105" t="s">
        <v>115</v>
      </c>
      <c r="E40" s="105">
        <v>943.355</v>
      </c>
      <c r="F40" s="102">
        <v>368.88</v>
      </c>
      <c r="G40" s="103">
        <v>70.72</v>
      </c>
    </row>
    <row r="41" spans="1:7" ht="12.75">
      <c r="A41" s="104" t="s">
        <v>141</v>
      </c>
      <c r="B41" s="105">
        <v>13.355</v>
      </c>
      <c r="C41" s="102">
        <v>33.855</v>
      </c>
      <c r="D41" s="102">
        <v>31.4</v>
      </c>
      <c r="E41" s="105" t="s">
        <v>115</v>
      </c>
      <c r="F41" s="105" t="s">
        <v>115</v>
      </c>
      <c r="G41" s="106" t="s">
        <v>115</v>
      </c>
    </row>
    <row r="42" spans="1:7" ht="12.75">
      <c r="A42" s="104" t="s">
        <v>143</v>
      </c>
      <c r="B42" s="105" t="s">
        <v>115</v>
      </c>
      <c r="C42" s="105" t="s">
        <v>115</v>
      </c>
      <c r="D42" s="105" t="s">
        <v>115</v>
      </c>
      <c r="E42" s="105">
        <v>259.25100000000003</v>
      </c>
      <c r="F42" s="102">
        <v>171.63</v>
      </c>
      <c r="G42" s="103">
        <v>101.34</v>
      </c>
    </row>
    <row r="43" spans="1:7" ht="13.5" thickBot="1">
      <c r="A43" s="107" t="s">
        <v>145</v>
      </c>
      <c r="B43" s="108" t="s">
        <v>115</v>
      </c>
      <c r="C43" s="108" t="s">
        <v>115</v>
      </c>
      <c r="D43" s="108" t="s">
        <v>115</v>
      </c>
      <c r="E43" s="109">
        <v>731.8810000000001</v>
      </c>
      <c r="F43" s="109">
        <v>756.6</v>
      </c>
      <c r="G43" s="110">
        <v>174.164</v>
      </c>
    </row>
    <row r="44" spans="1:7" ht="12.75">
      <c r="A44" s="111" t="s">
        <v>146</v>
      </c>
      <c r="B44" s="111"/>
      <c r="C44" s="111"/>
      <c r="D44" s="111"/>
      <c r="E44" s="111"/>
      <c r="F44" s="111"/>
      <c r="G44" s="111"/>
    </row>
    <row r="45" ht="12.75">
      <c r="A45" s="95" t="s">
        <v>127</v>
      </c>
    </row>
    <row r="46" ht="12.75">
      <c r="A46" s="95" t="s">
        <v>127</v>
      </c>
    </row>
    <row r="47" ht="12.75">
      <c r="A47" s="95" t="s">
        <v>127</v>
      </c>
    </row>
    <row r="48" ht="12.75">
      <c r="A48" s="95" t="s">
        <v>127</v>
      </c>
    </row>
    <row r="49" ht="12.75">
      <c r="A49" s="95" t="s">
        <v>127</v>
      </c>
    </row>
    <row r="50" ht="12.75">
      <c r="A50" s="95" t="s">
        <v>127</v>
      </c>
    </row>
    <row r="51" ht="12.75">
      <c r="A51" s="95" t="s">
        <v>127</v>
      </c>
    </row>
    <row r="52" ht="12.75">
      <c r="A52" s="95" t="s">
        <v>127</v>
      </c>
    </row>
    <row r="53" ht="12.75">
      <c r="A53" s="95" t="s">
        <v>127</v>
      </c>
    </row>
    <row r="54" ht="12.75">
      <c r="A54" s="95" t="s">
        <v>127</v>
      </c>
    </row>
    <row r="55" ht="12.75">
      <c r="A55" s="95" t="s">
        <v>127</v>
      </c>
    </row>
    <row r="56" ht="12.75">
      <c r="A56" s="95" t="s">
        <v>127</v>
      </c>
    </row>
    <row r="57" ht="12.75">
      <c r="A57" s="95" t="s">
        <v>127</v>
      </c>
    </row>
    <row r="58" ht="12.75">
      <c r="A58" s="95" t="s">
        <v>127</v>
      </c>
    </row>
    <row r="59" ht="12.75">
      <c r="A59" s="95" t="s">
        <v>127</v>
      </c>
    </row>
    <row r="60" ht="12.75">
      <c r="A60" s="95" t="s">
        <v>127</v>
      </c>
    </row>
    <row r="61" ht="12.75">
      <c r="A61" s="95" t="s">
        <v>127</v>
      </c>
    </row>
    <row r="62" ht="12.75">
      <c r="A62" s="95" t="s">
        <v>127</v>
      </c>
    </row>
    <row r="63" ht="12.75">
      <c r="A63" s="95" t="s">
        <v>127</v>
      </c>
    </row>
    <row r="64" ht="12.75">
      <c r="A64" s="95" t="s">
        <v>127</v>
      </c>
    </row>
    <row r="65" ht="12.75">
      <c r="A65" s="95" t="s">
        <v>127</v>
      </c>
    </row>
    <row r="66" ht="12.75">
      <c r="A66" s="95" t="s">
        <v>127</v>
      </c>
    </row>
    <row r="67" ht="12.75">
      <c r="A67" s="95" t="s">
        <v>127</v>
      </c>
    </row>
    <row r="68" ht="12.75">
      <c r="A68" s="95" t="s">
        <v>127</v>
      </c>
    </row>
    <row r="69" ht="12.75">
      <c r="A69" s="95" t="s">
        <v>127</v>
      </c>
    </row>
    <row r="70" ht="12.75">
      <c r="A70" s="95" t="s">
        <v>127</v>
      </c>
    </row>
    <row r="71" ht="12.75">
      <c r="A71" s="95" t="s">
        <v>127</v>
      </c>
    </row>
    <row r="72" ht="12.75">
      <c r="A72" s="95" t="s">
        <v>127</v>
      </c>
    </row>
    <row r="73" ht="12.75">
      <c r="A73" s="95" t="s">
        <v>127</v>
      </c>
    </row>
    <row r="74" ht="12.75">
      <c r="A74" s="95" t="s">
        <v>127</v>
      </c>
    </row>
    <row r="75" ht="12.75">
      <c r="A75" s="95" t="s">
        <v>127</v>
      </c>
    </row>
    <row r="76" ht="12.75">
      <c r="A76" s="95" t="s">
        <v>127</v>
      </c>
    </row>
    <row r="77" ht="12.75">
      <c r="A77" s="95" t="s">
        <v>127</v>
      </c>
    </row>
    <row r="78" ht="12.75">
      <c r="A78" s="95" t="s">
        <v>127</v>
      </c>
    </row>
    <row r="79" ht="12.75">
      <c r="A79" s="95" t="s">
        <v>127</v>
      </c>
    </row>
    <row r="80" ht="12.75">
      <c r="A80" s="95" t="s">
        <v>127</v>
      </c>
    </row>
  </sheetData>
  <mergeCells count="5">
    <mergeCell ref="A1:G1"/>
    <mergeCell ref="A3:G3"/>
    <mergeCell ref="A5:A6"/>
    <mergeCell ref="B5:D5"/>
    <mergeCell ref="E5:G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1" transitionEvaluation="1"/>
  <dimension ref="A1:F53"/>
  <sheetViews>
    <sheetView showGridLines="0" zoomScale="75" zoomScaleNormal="75" zoomScaleSheetLayoutView="25" workbookViewId="0" topLeftCell="A1">
      <selection activeCell="A1" sqref="A1:E1"/>
    </sheetView>
  </sheetViews>
  <sheetFormatPr defaultColWidth="11.00390625" defaultRowHeight="12.75"/>
  <cols>
    <col min="1" max="1" width="38.421875" style="271" customWidth="1"/>
    <col min="2" max="4" width="18.7109375" style="271" customWidth="1"/>
    <col min="5" max="5" width="18.7109375" style="287" customWidth="1"/>
    <col min="6" max="16384" width="11.00390625" style="271" customWidth="1"/>
  </cols>
  <sheetData>
    <row r="1" spans="1:6" s="270" customFormat="1" ht="18">
      <c r="A1" s="405" t="s">
        <v>0</v>
      </c>
      <c r="B1" s="404"/>
      <c r="C1" s="404"/>
      <c r="D1" s="404"/>
      <c r="E1" s="404"/>
      <c r="F1" s="269"/>
    </row>
    <row r="2" spans="5:6" ht="12.75">
      <c r="E2" s="293"/>
      <c r="F2" s="272"/>
    </row>
    <row r="3" spans="1:6" ht="15">
      <c r="A3" s="403" t="s">
        <v>492</v>
      </c>
      <c r="B3" s="404"/>
      <c r="C3" s="404"/>
      <c r="D3" s="404"/>
      <c r="E3" s="404"/>
      <c r="F3" s="273"/>
    </row>
    <row r="4" spans="1:6" ht="14.25">
      <c r="A4" s="292"/>
      <c r="B4" s="274"/>
      <c r="C4" s="274"/>
      <c r="D4" s="274"/>
      <c r="E4" s="294"/>
      <c r="F4" s="274"/>
    </row>
    <row r="5" spans="1:6" ht="12.75">
      <c r="A5" s="295"/>
      <c r="B5" s="275" t="s">
        <v>476</v>
      </c>
      <c r="C5" s="275" t="s">
        <v>8</v>
      </c>
      <c r="D5" s="290" t="s">
        <v>479</v>
      </c>
      <c r="E5" s="290" t="s">
        <v>480</v>
      </c>
      <c r="F5" s="272"/>
    </row>
    <row r="6" spans="1:6" ht="12.75">
      <c r="A6" s="296" t="s">
        <v>451</v>
      </c>
      <c r="B6" s="297">
        <v>2001</v>
      </c>
      <c r="C6" s="297">
        <v>2001</v>
      </c>
      <c r="D6" s="298">
        <v>2001</v>
      </c>
      <c r="E6" s="298">
        <v>2001</v>
      </c>
      <c r="F6" s="272"/>
    </row>
    <row r="7" spans="1:6" ht="13.5" thickBot="1">
      <c r="A7" s="343"/>
      <c r="B7" s="278" t="s">
        <v>477</v>
      </c>
      <c r="C7" s="278" t="s">
        <v>478</v>
      </c>
      <c r="D7" s="276" t="s">
        <v>478</v>
      </c>
      <c r="E7" s="279" t="s">
        <v>478</v>
      </c>
      <c r="F7" s="272"/>
    </row>
    <row r="8" spans="1:5" ht="12.75">
      <c r="A8" s="280" t="s">
        <v>453</v>
      </c>
      <c r="B8" s="281">
        <v>7381.73</v>
      </c>
      <c r="C8" s="281">
        <v>61167.37</v>
      </c>
      <c r="D8" s="281">
        <v>2503.029</v>
      </c>
      <c r="E8" s="282">
        <v>2737.367</v>
      </c>
    </row>
    <row r="9" spans="1:5" ht="12.75">
      <c r="A9" s="277"/>
      <c r="B9" s="283"/>
      <c r="C9" s="283"/>
      <c r="D9" s="283"/>
      <c r="E9" s="284"/>
    </row>
    <row r="10" spans="1:5" ht="12.75">
      <c r="A10" s="344" t="s">
        <v>501</v>
      </c>
      <c r="B10" s="283"/>
      <c r="C10" s="283"/>
      <c r="D10" s="283"/>
      <c r="E10" s="284"/>
    </row>
    <row r="11" spans="1:5" ht="12.75">
      <c r="A11" s="344" t="s">
        <v>112</v>
      </c>
      <c r="B11" s="345">
        <f>SUM(B12:B25)</f>
        <v>3318.6020000000003</v>
      </c>
      <c r="C11" s="345">
        <f>SUM(C12:C25)</f>
        <v>25185.003000000004</v>
      </c>
      <c r="D11" s="345">
        <f>SUM(D12:D25)</f>
        <v>1064.4560000000001</v>
      </c>
      <c r="E11" s="346">
        <f>SUM(E12:E25)</f>
        <v>1069.119</v>
      </c>
    </row>
    <row r="12" spans="1:5" ht="12.75">
      <c r="A12" s="277" t="s">
        <v>454</v>
      </c>
      <c r="B12" s="288">
        <v>99.714</v>
      </c>
      <c r="C12" s="288">
        <v>1225.9</v>
      </c>
      <c r="D12" s="288">
        <v>331.914</v>
      </c>
      <c r="E12" s="289">
        <v>9.616</v>
      </c>
    </row>
    <row r="13" spans="1:5" ht="12.75">
      <c r="A13" s="277" t="s">
        <v>114</v>
      </c>
      <c r="B13" s="288">
        <v>48.1</v>
      </c>
      <c r="C13" s="288">
        <v>330</v>
      </c>
      <c r="D13" s="288">
        <v>55.757</v>
      </c>
      <c r="E13" s="289">
        <v>23.071</v>
      </c>
    </row>
    <row r="14" spans="1:5" ht="12.75">
      <c r="A14" s="277" t="s">
        <v>455</v>
      </c>
      <c r="B14" s="288">
        <v>1.3</v>
      </c>
      <c r="C14" s="288">
        <v>22</v>
      </c>
      <c r="D14" s="288">
        <v>102.2</v>
      </c>
      <c r="E14" s="289">
        <v>64.037</v>
      </c>
    </row>
    <row r="15" spans="1:5" ht="12.75">
      <c r="A15" s="277" t="s">
        <v>456</v>
      </c>
      <c r="B15" s="283" t="s">
        <v>115</v>
      </c>
      <c r="C15" s="283" t="s">
        <v>115</v>
      </c>
      <c r="D15" s="288">
        <v>17.34</v>
      </c>
      <c r="E15" s="284" t="s">
        <v>115</v>
      </c>
    </row>
    <row r="16" spans="1:5" ht="12.75">
      <c r="A16" s="277" t="s">
        <v>457</v>
      </c>
      <c r="B16" s="288">
        <v>1100</v>
      </c>
      <c r="C16" s="288">
        <v>5111.3</v>
      </c>
      <c r="D16" s="288">
        <v>24.73</v>
      </c>
      <c r="E16" s="289">
        <v>96.355</v>
      </c>
    </row>
    <row r="17" spans="1:5" ht="12.75">
      <c r="A17" s="277" t="s">
        <v>118</v>
      </c>
      <c r="B17" s="283" t="s">
        <v>115</v>
      </c>
      <c r="C17" s="283" t="s">
        <v>115</v>
      </c>
      <c r="D17" s="288">
        <v>12.011</v>
      </c>
      <c r="E17" s="284" t="s">
        <v>115</v>
      </c>
    </row>
    <row r="18" spans="1:5" ht="12.75">
      <c r="A18" s="277" t="s">
        <v>458</v>
      </c>
      <c r="B18" s="288">
        <v>856.807</v>
      </c>
      <c r="C18" s="288">
        <v>7312.915</v>
      </c>
      <c r="D18" s="288">
        <v>163.979</v>
      </c>
      <c r="E18" s="289">
        <v>18.179</v>
      </c>
    </row>
    <row r="19" spans="1:5" ht="12.75">
      <c r="A19" s="277" t="s">
        <v>459</v>
      </c>
      <c r="B19" s="288">
        <v>129</v>
      </c>
      <c r="C19" s="288">
        <v>1150</v>
      </c>
      <c r="D19" s="288">
        <v>2.859</v>
      </c>
      <c r="E19" s="289">
        <v>117.831</v>
      </c>
    </row>
    <row r="20" spans="1:5" ht="12.75">
      <c r="A20" s="277" t="s">
        <v>460</v>
      </c>
      <c r="B20" s="283" t="s">
        <v>115</v>
      </c>
      <c r="C20" s="283" t="s">
        <v>115</v>
      </c>
      <c r="D20" s="288">
        <v>117.648</v>
      </c>
      <c r="E20" s="289">
        <v>67.469</v>
      </c>
    </row>
    <row r="21" spans="1:5" ht="12.75">
      <c r="A21" s="277" t="s">
        <v>461</v>
      </c>
      <c r="B21" s="283" t="s">
        <v>115</v>
      </c>
      <c r="C21" s="283" t="s">
        <v>115</v>
      </c>
      <c r="D21" s="288">
        <v>7.461</v>
      </c>
      <c r="E21" s="284" t="s">
        <v>115</v>
      </c>
    </row>
    <row r="22" spans="1:5" ht="12.75">
      <c r="A22" s="277" t="s">
        <v>122</v>
      </c>
      <c r="B22" s="288">
        <v>859.859</v>
      </c>
      <c r="C22" s="288">
        <v>8988.388</v>
      </c>
      <c r="D22" s="288">
        <v>12.453</v>
      </c>
      <c r="E22" s="289">
        <v>667.5</v>
      </c>
    </row>
    <row r="23" spans="1:5" ht="12.75">
      <c r="A23" s="277" t="s">
        <v>462</v>
      </c>
      <c r="B23" s="288">
        <v>223</v>
      </c>
      <c r="C23" s="288">
        <v>1043</v>
      </c>
      <c r="D23" s="288">
        <v>24.811</v>
      </c>
      <c r="E23" s="284" t="s">
        <v>115</v>
      </c>
    </row>
    <row r="24" spans="1:5" ht="12.75">
      <c r="A24" s="277" t="s">
        <v>463</v>
      </c>
      <c r="B24" s="288">
        <v>0.822</v>
      </c>
      <c r="C24" s="288">
        <v>1.5</v>
      </c>
      <c r="D24" s="288">
        <v>169.343</v>
      </c>
      <c r="E24" s="289">
        <v>4.511</v>
      </c>
    </row>
    <row r="25" spans="1:5" ht="12.75">
      <c r="A25" s="277" t="s">
        <v>126</v>
      </c>
      <c r="B25" s="283" t="s">
        <v>115</v>
      </c>
      <c r="C25" s="283" t="s">
        <v>115</v>
      </c>
      <c r="D25" s="288">
        <v>21.95</v>
      </c>
      <c r="E25" s="289">
        <v>0.55</v>
      </c>
    </row>
    <row r="26" spans="1:5" ht="12.75">
      <c r="A26" s="277"/>
      <c r="B26" s="283"/>
      <c r="C26" s="283"/>
      <c r="D26" s="283"/>
      <c r="E26" s="284"/>
    </row>
    <row r="27" spans="1:5" ht="12.75">
      <c r="A27" s="344" t="s">
        <v>128</v>
      </c>
      <c r="B27" s="283"/>
      <c r="C27" s="283"/>
      <c r="D27" s="283"/>
      <c r="E27" s="284"/>
    </row>
    <row r="28" spans="1:5" ht="12.75">
      <c r="A28" s="277" t="s">
        <v>148</v>
      </c>
      <c r="B28" s="288">
        <v>115</v>
      </c>
      <c r="C28" s="288">
        <v>400</v>
      </c>
      <c r="D28" s="288">
        <v>1.3</v>
      </c>
      <c r="E28" s="284" t="s">
        <v>115</v>
      </c>
    </row>
    <row r="29" spans="1:5" ht="12.75">
      <c r="A29" s="277" t="s">
        <v>149</v>
      </c>
      <c r="B29" s="288">
        <v>18.192</v>
      </c>
      <c r="C29" s="288">
        <v>88</v>
      </c>
      <c r="D29" s="283" t="s">
        <v>115</v>
      </c>
      <c r="E29" s="289">
        <v>2.999</v>
      </c>
    </row>
    <row r="30" spans="1:5" ht="12.75">
      <c r="A30" s="277" t="s">
        <v>129</v>
      </c>
      <c r="B30" s="288">
        <v>12.835</v>
      </c>
      <c r="C30" s="288">
        <v>69.546</v>
      </c>
      <c r="D30" s="288">
        <v>8.054</v>
      </c>
      <c r="E30" s="289">
        <v>10.65</v>
      </c>
    </row>
    <row r="31" spans="1:5" ht="12.75">
      <c r="A31" s="277" t="s">
        <v>130</v>
      </c>
      <c r="B31" s="288">
        <v>16.602</v>
      </c>
      <c r="C31" s="288">
        <v>106.633</v>
      </c>
      <c r="D31" s="288">
        <v>5.892</v>
      </c>
      <c r="E31" s="284" t="s">
        <v>115</v>
      </c>
    </row>
    <row r="32" spans="1:5" ht="12.75">
      <c r="A32" s="277" t="s">
        <v>131</v>
      </c>
      <c r="B32" s="283" t="s">
        <v>115</v>
      </c>
      <c r="C32" s="288">
        <v>1.4</v>
      </c>
      <c r="D32" s="288">
        <v>4.637</v>
      </c>
      <c r="E32" s="284" t="s">
        <v>115</v>
      </c>
    </row>
    <row r="33" spans="1:5" ht="12.75">
      <c r="A33" s="277" t="s">
        <v>132</v>
      </c>
      <c r="B33" s="288">
        <v>82.186</v>
      </c>
      <c r="C33" s="288">
        <v>811.399</v>
      </c>
      <c r="D33" s="288">
        <v>3.794</v>
      </c>
      <c r="E33" s="289">
        <v>5.367</v>
      </c>
    </row>
    <row r="34" spans="1:5" ht="12.75">
      <c r="A34" s="277" t="s">
        <v>133</v>
      </c>
      <c r="B34" s="283" t="s">
        <v>115</v>
      </c>
      <c r="C34" s="283" t="s">
        <v>115</v>
      </c>
      <c r="D34" s="288">
        <v>6.314</v>
      </c>
      <c r="E34" s="284" t="s">
        <v>115</v>
      </c>
    </row>
    <row r="35" spans="1:5" ht="12.75">
      <c r="A35" s="277" t="s">
        <v>134</v>
      </c>
      <c r="B35" s="283" t="s">
        <v>115</v>
      </c>
      <c r="C35" s="283" t="s">
        <v>115</v>
      </c>
      <c r="D35" s="288">
        <v>6.013</v>
      </c>
      <c r="E35" s="284" t="s">
        <v>115</v>
      </c>
    </row>
    <row r="36" spans="1:5" ht="12.75">
      <c r="A36" s="277" t="s">
        <v>135</v>
      </c>
      <c r="B36" s="283" t="s">
        <v>115</v>
      </c>
      <c r="C36" s="283" t="s">
        <v>115</v>
      </c>
      <c r="D36" s="288">
        <v>92.714</v>
      </c>
      <c r="E36" s="284" t="s">
        <v>115</v>
      </c>
    </row>
    <row r="37" spans="1:5" ht="12.75">
      <c r="A37" s="277" t="s">
        <v>136</v>
      </c>
      <c r="B37" s="288">
        <v>11.317</v>
      </c>
      <c r="C37" s="288">
        <v>68.346</v>
      </c>
      <c r="D37" s="288">
        <v>44.35</v>
      </c>
      <c r="E37" s="284" t="s">
        <v>115</v>
      </c>
    </row>
    <row r="38" spans="1:5" ht="12.75">
      <c r="A38" s="277" t="s">
        <v>147</v>
      </c>
      <c r="B38" s="288">
        <v>239.275</v>
      </c>
      <c r="C38" s="288">
        <v>1121.681</v>
      </c>
      <c r="D38" s="288">
        <v>5.011</v>
      </c>
      <c r="E38" s="284" t="s">
        <v>115</v>
      </c>
    </row>
    <row r="39" spans="1:5" ht="12.75">
      <c r="A39" s="277" t="s">
        <v>137</v>
      </c>
      <c r="B39" s="288">
        <v>525</v>
      </c>
      <c r="C39" s="288">
        <v>3250</v>
      </c>
      <c r="D39" s="283" t="s">
        <v>115</v>
      </c>
      <c r="E39" s="289">
        <v>79.294</v>
      </c>
    </row>
    <row r="40" spans="1:5" ht="12.75">
      <c r="A40" s="277"/>
      <c r="B40" s="283"/>
      <c r="C40" s="283"/>
      <c r="D40" s="283"/>
      <c r="E40" s="284"/>
    </row>
    <row r="41" spans="1:5" ht="12.75">
      <c r="A41" s="344" t="s">
        <v>502</v>
      </c>
      <c r="B41" s="283"/>
      <c r="C41" s="283"/>
      <c r="D41" s="283"/>
      <c r="E41" s="284"/>
    </row>
    <row r="42" spans="1:5" ht="12.75">
      <c r="A42" s="277" t="s">
        <v>464</v>
      </c>
      <c r="B42" s="288">
        <v>202</v>
      </c>
      <c r="C42" s="288">
        <v>2457.599</v>
      </c>
      <c r="D42" s="288">
        <v>4.961</v>
      </c>
      <c r="E42" s="289">
        <v>26.592</v>
      </c>
    </row>
    <row r="43" spans="1:5" ht="12.75">
      <c r="A43" s="277" t="s">
        <v>465</v>
      </c>
      <c r="B43" s="288">
        <v>130.591</v>
      </c>
      <c r="C43" s="288">
        <v>1546.002</v>
      </c>
      <c r="D43" s="283" t="s">
        <v>115</v>
      </c>
      <c r="E43" s="289">
        <v>31.398</v>
      </c>
    </row>
    <row r="44" spans="1:5" ht="12.75">
      <c r="A44" s="277" t="s">
        <v>466</v>
      </c>
      <c r="B44" s="288">
        <v>63.288</v>
      </c>
      <c r="C44" s="288">
        <v>1058.579</v>
      </c>
      <c r="D44" s="288">
        <v>7.457</v>
      </c>
      <c r="E44" s="289">
        <v>20.66</v>
      </c>
    </row>
    <row r="45" spans="1:5" ht="12.75">
      <c r="A45" s="277" t="s">
        <v>467</v>
      </c>
      <c r="B45" s="288">
        <v>7.8</v>
      </c>
      <c r="C45" s="288">
        <v>66.937</v>
      </c>
      <c r="D45" s="288">
        <v>142.32</v>
      </c>
      <c r="E45" s="289">
        <v>0.859</v>
      </c>
    </row>
    <row r="46" spans="1:5" ht="12.75">
      <c r="A46" s="277" t="s">
        <v>468</v>
      </c>
      <c r="B46" s="288">
        <v>376.53</v>
      </c>
      <c r="C46" s="288">
        <v>5958.752</v>
      </c>
      <c r="D46" s="288">
        <v>406.651</v>
      </c>
      <c r="E46" s="289">
        <v>346.031</v>
      </c>
    </row>
    <row r="47" spans="1:5" ht="12.75">
      <c r="A47" s="277" t="s">
        <v>469</v>
      </c>
      <c r="B47" s="283" t="s">
        <v>115</v>
      </c>
      <c r="C47" s="283" t="s">
        <v>115</v>
      </c>
      <c r="D47" s="288">
        <v>0.767</v>
      </c>
      <c r="E47" s="284" t="s">
        <v>115</v>
      </c>
    </row>
    <row r="48" spans="1:5" ht="12.75">
      <c r="A48" s="277" t="s">
        <v>470</v>
      </c>
      <c r="B48" s="288">
        <v>19.9</v>
      </c>
      <c r="C48" s="288">
        <v>225.4</v>
      </c>
      <c r="D48" s="288">
        <v>11.511</v>
      </c>
      <c r="E48" s="284" t="s">
        <v>115</v>
      </c>
    </row>
    <row r="49" spans="1:5" ht="12.75">
      <c r="A49" s="277" t="s">
        <v>471</v>
      </c>
      <c r="B49" s="288">
        <v>37.342</v>
      </c>
      <c r="C49" s="288">
        <v>435.686</v>
      </c>
      <c r="D49" s="288">
        <v>75.06</v>
      </c>
      <c r="E49" s="289">
        <v>97.739</v>
      </c>
    </row>
    <row r="50" spans="1:5" ht="12.75">
      <c r="A50" s="277" t="s">
        <v>472</v>
      </c>
      <c r="B50" s="283" t="s">
        <v>115</v>
      </c>
      <c r="C50" s="283" t="s">
        <v>115</v>
      </c>
      <c r="D50" s="288">
        <v>23.968</v>
      </c>
      <c r="E50" s="284" t="s">
        <v>115</v>
      </c>
    </row>
    <row r="51" spans="1:5" ht="12.75">
      <c r="A51" s="277" t="s">
        <v>473</v>
      </c>
      <c r="B51" s="288">
        <v>12.665</v>
      </c>
      <c r="C51" s="288">
        <v>71</v>
      </c>
      <c r="D51" s="288">
        <v>5.063</v>
      </c>
      <c r="E51" s="284" t="s">
        <v>115</v>
      </c>
    </row>
    <row r="52" spans="1:5" ht="13.5" thickBot="1">
      <c r="A52" s="285" t="s">
        <v>474</v>
      </c>
      <c r="B52" s="291">
        <v>15.084</v>
      </c>
      <c r="C52" s="291">
        <v>152</v>
      </c>
      <c r="D52" s="291">
        <v>41.559</v>
      </c>
      <c r="E52" s="286" t="s">
        <v>115</v>
      </c>
    </row>
    <row r="53" spans="1:4" ht="12.75">
      <c r="A53" s="287" t="s">
        <v>475</v>
      </c>
      <c r="B53" s="287"/>
      <c r="C53" s="287"/>
      <c r="D53" s="287"/>
    </row>
  </sheetData>
  <mergeCells count="2">
    <mergeCell ref="A3:E3"/>
    <mergeCell ref="A1:E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"/>
  <dimension ref="A1:Y79"/>
  <sheetViews>
    <sheetView showGridLines="0" zoomScale="75" zoomScaleNormal="75" zoomScaleSheetLayoutView="25" workbookViewId="0" topLeftCell="A1">
      <selection activeCell="A1" sqref="A1:G1"/>
    </sheetView>
  </sheetViews>
  <sheetFormatPr defaultColWidth="11.421875" defaultRowHeight="12.75"/>
  <cols>
    <col min="1" max="7" width="15.7109375" style="3" customWidth="1"/>
    <col min="8" max="8" width="13.57421875" style="3" customWidth="1"/>
    <col min="9" max="9" width="11.421875" style="3" customWidth="1"/>
    <col min="10" max="10" width="17.28125" style="3" customWidth="1"/>
    <col min="11" max="15" width="17.57421875" style="3" customWidth="1"/>
    <col min="16" max="17" width="12.00390625" style="3" customWidth="1"/>
    <col min="18" max="18" width="10.7109375" style="3" customWidth="1"/>
    <col min="19" max="24" width="15.8515625" style="3" customWidth="1"/>
    <col min="25" max="16384" width="11.421875" style="3" customWidth="1"/>
  </cols>
  <sheetData>
    <row r="1" spans="1:7" s="2" customFormat="1" ht="18">
      <c r="A1" s="326" t="s">
        <v>0</v>
      </c>
      <c r="B1" s="326"/>
      <c r="C1" s="326"/>
      <c r="D1" s="326"/>
      <c r="E1" s="326"/>
      <c r="F1" s="326"/>
      <c r="G1" s="326"/>
    </row>
    <row r="3" spans="1:8" ht="15">
      <c r="A3" s="379" t="s">
        <v>493</v>
      </c>
      <c r="B3" s="379"/>
      <c r="C3" s="379"/>
      <c r="D3" s="379"/>
      <c r="E3" s="379"/>
      <c r="F3" s="379"/>
      <c r="G3" s="379"/>
      <c r="H3" s="41"/>
    </row>
    <row r="4" spans="1:8" ht="15">
      <c r="A4" s="4"/>
      <c r="B4" s="5"/>
      <c r="C4" s="5"/>
      <c r="D4" s="5"/>
      <c r="E4" s="5"/>
      <c r="F4" s="5"/>
      <c r="G4" s="5"/>
      <c r="H4" s="41"/>
    </row>
    <row r="5" spans="1:7" ht="12.75">
      <c r="A5" s="6"/>
      <c r="B5" s="14"/>
      <c r="C5" s="14"/>
      <c r="D5" s="12" t="s">
        <v>52</v>
      </c>
      <c r="E5" s="12" t="s">
        <v>53</v>
      </c>
      <c r="F5" s="12" t="s">
        <v>53</v>
      </c>
      <c r="G5" s="8" t="s">
        <v>53</v>
      </c>
    </row>
    <row r="6" spans="1:25" ht="12.75">
      <c r="A6" s="10" t="s">
        <v>6</v>
      </c>
      <c r="B6" s="12" t="s">
        <v>54</v>
      </c>
      <c r="C6" s="12" t="s">
        <v>55</v>
      </c>
      <c r="D6" s="12" t="s">
        <v>56</v>
      </c>
      <c r="E6" s="72" t="s">
        <v>57</v>
      </c>
      <c r="F6" s="12" t="s">
        <v>58</v>
      </c>
      <c r="G6" s="12" t="s">
        <v>59</v>
      </c>
      <c r="Y6" s="7"/>
    </row>
    <row r="7" spans="1:7" ht="13.5" thickBot="1">
      <c r="A7" s="13"/>
      <c r="B7" s="11"/>
      <c r="C7" s="11"/>
      <c r="D7" s="73"/>
      <c r="E7" s="12" t="s">
        <v>60</v>
      </c>
      <c r="F7" s="12" t="s">
        <v>61</v>
      </c>
      <c r="G7" s="12" t="s">
        <v>62</v>
      </c>
    </row>
    <row r="8" spans="1:7" ht="12.75">
      <c r="A8" s="29">
        <v>1985</v>
      </c>
      <c r="B8" s="74">
        <v>12800.6</v>
      </c>
      <c r="C8" s="47">
        <v>6775.5</v>
      </c>
      <c r="D8" s="74">
        <v>5762.1</v>
      </c>
      <c r="E8" s="47">
        <v>87</v>
      </c>
      <c r="F8" s="47">
        <v>66.9</v>
      </c>
      <c r="G8" s="75">
        <v>2677.9</v>
      </c>
    </row>
    <row r="9" spans="1:7" ht="12.75">
      <c r="A9" s="33">
        <v>1986</v>
      </c>
      <c r="B9" s="53">
        <v>13107.3</v>
      </c>
      <c r="C9" s="50">
        <v>6101.1</v>
      </c>
      <c r="D9" s="53">
        <v>6701.7</v>
      </c>
      <c r="E9" s="50">
        <v>81.1</v>
      </c>
      <c r="F9" s="50">
        <v>20.7</v>
      </c>
      <c r="G9" s="50">
        <v>2096.7</v>
      </c>
    </row>
    <row r="10" spans="1:7" ht="12.75">
      <c r="A10" s="33">
        <v>1987</v>
      </c>
      <c r="B10" s="53">
        <v>13407.7</v>
      </c>
      <c r="C10" s="50">
        <v>7033.4</v>
      </c>
      <c r="D10" s="53">
        <v>6034.4</v>
      </c>
      <c r="E10" s="50">
        <v>85.9</v>
      </c>
      <c r="F10" s="50">
        <v>20.9</v>
      </c>
      <c r="G10" s="50">
        <v>2430.6</v>
      </c>
    </row>
    <row r="11" spans="1:7" ht="12.75">
      <c r="A11" s="33">
        <v>1988</v>
      </c>
      <c r="B11" s="53">
        <v>8566.3</v>
      </c>
      <c r="C11" s="50">
        <v>4287.1</v>
      </c>
      <c r="D11" s="53">
        <v>3294.7</v>
      </c>
      <c r="E11" s="50">
        <v>77.4</v>
      </c>
      <c r="F11" s="50">
        <v>21</v>
      </c>
      <c r="G11" s="50">
        <v>2436.3</v>
      </c>
    </row>
    <row r="12" spans="1:7" ht="12.75">
      <c r="A12" s="33">
        <v>1989</v>
      </c>
      <c r="B12" s="53">
        <v>10030.475</v>
      </c>
      <c r="C12" s="50">
        <v>8060.326</v>
      </c>
      <c r="D12" s="53">
        <v>5783.9</v>
      </c>
      <c r="E12" s="50">
        <v>84.1</v>
      </c>
      <c r="F12" s="50">
        <v>14.4</v>
      </c>
      <c r="G12" s="50">
        <v>1676</v>
      </c>
    </row>
    <row r="13" spans="1:25" ht="12.75">
      <c r="A13" s="33">
        <v>1990</v>
      </c>
      <c r="B13" s="53">
        <v>10757</v>
      </c>
      <c r="C13" s="50">
        <v>6632.1</v>
      </c>
      <c r="D13" s="53">
        <v>6319.9</v>
      </c>
      <c r="E13" s="50">
        <v>88.4</v>
      </c>
      <c r="F13" s="50">
        <v>18.9</v>
      </c>
      <c r="G13" s="50">
        <v>2085</v>
      </c>
      <c r="Y13" s="7"/>
    </row>
    <row r="14" spans="1:7" ht="13.5" thickBot="1">
      <c r="A14" s="32">
        <v>1991</v>
      </c>
      <c r="B14" s="76">
        <v>9290.1</v>
      </c>
      <c r="C14" s="77">
        <v>5962.1</v>
      </c>
      <c r="D14" s="76">
        <v>5473.5</v>
      </c>
      <c r="E14" s="77">
        <v>55.1</v>
      </c>
      <c r="F14" s="77">
        <v>11.3</v>
      </c>
      <c r="G14" s="77">
        <v>1415.2</v>
      </c>
    </row>
    <row r="15" spans="1:7" ht="12.75">
      <c r="A15" s="28"/>
      <c r="B15" s="78"/>
      <c r="C15" s="79"/>
      <c r="D15" s="78"/>
      <c r="E15" s="79"/>
      <c r="F15" s="79"/>
      <c r="G15" s="79"/>
    </row>
    <row r="16" spans="1:7" ht="12.75">
      <c r="A16" s="28"/>
      <c r="B16" s="78"/>
      <c r="C16" s="79"/>
      <c r="D16" s="78"/>
      <c r="E16" s="79"/>
      <c r="F16" s="79"/>
      <c r="G16" s="79"/>
    </row>
    <row r="17" spans="1:7" ht="12.75">
      <c r="A17" s="28"/>
      <c r="B17" s="78"/>
      <c r="C17" s="79"/>
      <c r="D17" s="78"/>
      <c r="E17" s="79"/>
      <c r="F17" s="79"/>
      <c r="G17" s="79"/>
    </row>
    <row r="18" spans="1:7" ht="12.75">
      <c r="A18" s="80"/>
      <c r="B18" s="80"/>
      <c r="C18" s="80"/>
      <c r="D18" s="80"/>
      <c r="E18" s="80"/>
      <c r="F18" s="80"/>
      <c r="G18" s="80"/>
    </row>
    <row r="19" spans="1:7" ht="12.75">
      <c r="A19" s="6"/>
      <c r="B19" s="12" t="s">
        <v>53</v>
      </c>
      <c r="C19" s="14"/>
      <c r="D19" s="12" t="s">
        <v>63</v>
      </c>
      <c r="E19" s="12" t="s">
        <v>53</v>
      </c>
      <c r="F19" s="12" t="s">
        <v>64</v>
      </c>
      <c r="G19" s="12" t="s">
        <v>53</v>
      </c>
    </row>
    <row r="20" spans="1:7" ht="12.75">
      <c r="A20" s="10" t="s">
        <v>6</v>
      </c>
      <c r="B20" s="12" t="s">
        <v>58</v>
      </c>
      <c r="C20" s="12" t="s">
        <v>65</v>
      </c>
      <c r="D20" s="12" t="s">
        <v>66</v>
      </c>
      <c r="E20" s="72" t="s">
        <v>67</v>
      </c>
      <c r="F20" s="12" t="s">
        <v>68</v>
      </c>
      <c r="G20" s="12" t="s">
        <v>69</v>
      </c>
    </row>
    <row r="21" spans="1:7" ht="13.5" thickBot="1">
      <c r="A21" s="13"/>
      <c r="B21" s="12" t="s">
        <v>70</v>
      </c>
      <c r="C21" s="11"/>
      <c r="D21" s="81" t="s">
        <v>71</v>
      </c>
      <c r="E21" s="12" t="s">
        <v>72</v>
      </c>
      <c r="F21" s="12" t="s">
        <v>73</v>
      </c>
      <c r="G21" s="12"/>
    </row>
    <row r="22" spans="1:7" ht="12.75">
      <c r="A22" s="29">
        <v>1985</v>
      </c>
      <c r="B22" s="74">
        <v>98.6</v>
      </c>
      <c r="C22" s="47">
        <v>109.5</v>
      </c>
      <c r="D22" s="74">
        <v>17</v>
      </c>
      <c r="E22" s="47">
        <v>499</v>
      </c>
      <c r="F22" s="47">
        <v>166.5</v>
      </c>
      <c r="G22" s="75">
        <v>57.9</v>
      </c>
    </row>
    <row r="23" spans="1:7" ht="12.75">
      <c r="A23" s="33">
        <v>1986</v>
      </c>
      <c r="B23" s="53">
        <v>87.2</v>
      </c>
      <c r="C23" s="50">
        <v>94.5</v>
      </c>
      <c r="D23" s="53">
        <v>5.9</v>
      </c>
      <c r="E23" s="50">
        <v>739.8</v>
      </c>
      <c r="F23" s="50">
        <v>100.1</v>
      </c>
      <c r="G23" s="50">
        <v>77.8</v>
      </c>
    </row>
    <row r="24" spans="1:7" ht="12.75">
      <c r="A24" s="33">
        <v>1987</v>
      </c>
      <c r="B24" s="53">
        <v>92.4</v>
      </c>
      <c r="C24" s="50">
        <v>97.2</v>
      </c>
      <c r="D24" s="53">
        <v>5.9</v>
      </c>
      <c r="E24" s="50">
        <v>923.2</v>
      </c>
      <c r="F24" s="50">
        <v>103.2</v>
      </c>
      <c r="G24" s="50">
        <v>80.8</v>
      </c>
    </row>
    <row r="25" spans="1:7" ht="12.75">
      <c r="A25" s="33">
        <v>1988</v>
      </c>
      <c r="B25" s="53">
        <v>77.5</v>
      </c>
      <c r="C25" s="50">
        <v>93.7</v>
      </c>
      <c r="D25" s="53">
        <v>5.2</v>
      </c>
      <c r="E25" s="50">
        <v>915.3</v>
      </c>
      <c r="F25" s="50">
        <v>98.7</v>
      </c>
      <c r="G25" s="50">
        <v>77.7</v>
      </c>
    </row>
    <row r="26" spans="1:7" ht="12.75">
      <c r="A26" s="33">
        <v>1989</v>
      </c>
      <c r="B26" s="53">
        <v>60</v>
      </c>
      <c r="C26" s="50">
        <v>80.6</v>
      </c>
      <c r="D26" s="53">
        <v>4.2</v>
      </c>
      <c r="E26" s="50">
        <v>795.9</v>
      </c>
      <c r="F26" s="50">
        <v>83.2</v>
      </c>
      <c r="G26" s="50">
        <v>54.2</v>
      </c>
    </row>
    <row r="27" spans="1:7" ht="12.75">
      <c r="A27" s="33">
        <v>1990</v>
      </c>
      <c r="B27" s="53">
        <v>87.6</v>
      </c>
      <c r="C27" s="50">
        <v>92.6</v>
      </c>
      <c r="D27" s="53">
        <v>4.2</v>
      </c>
      <c r="E27" s="50">
        <v>1048.8</v>
      </c>
      <c r="F27" s="50">
        <v>80.6</v>
      </c>
      <c r="G27" s="50">
        <v>53.5</v>
      </c>
    </row>
    <row r="28" spans="1:7" ht="13.5" thickBot="1">
      <c r="A28" s="32">
        <v>1991</v>
      </c>
      <c r="B28" s="76">
        <v>54.6</v>
      </c>
      <c r="C28" s="77">
        <v>98.6</v>
      </c>
      <c r="D28" s="76">
        <v>4</v>
      </c>
      <c r="E28" s="77">
        <v>1074</v>
      </c>
      <c r="F28" s="77">
        <v>77.5</v>
      </c>
      <c r="G28" s="77">
        <v>37</v>
      </c>
    </row>
    <row r="32" spans="1:6" ht="12.75">
      <c r="A32" s="82"/>
      <c r="B32" s="82"/>
      <c r="C32" s="82"/>
      <c r="D32" s="82"/>
      <c r="E32" s="82"/>
      <c r="F32" s="82"/>
    </row>
    <row r="33" spans="1:6" ht="12.75">
      <c r="A33" s="6"/>
      <c r="B33" s="12" t="s">
        <v>53</v>
      </c>
      <c r="C33" s="12" t="s">
        <v>74</v>
      </c>
      <c r="D33" s="12" t="s">
        <v>53</v>
      </c>
      <c r="E33" s="12" t="s">
        <v>53</v>
      </c>
      <c r="F33" s="12" t="s">
        <v>9</v>
      </c>
    </row>
    <row r="34" spans="1:6" ht="12.75">
      <c r="A34" s="10" t="s">
        <v>6</v>
      </c>
      <c r="B34" s="12" t="s">
        <v>75</v>
      </c>
      <c r="C34" s="12" t="s">
        <v>76</v>
      </c>
      <c r="D34" s="12" t="s">
        <v>77</v>
      </c>
      <c r="E34" s="72" t="s">
        <v>77</v>
      </c>
      <c r="F34" s="12" t="s">
        <v>78</v>
      </c>
    </row>
    <row r="35" spans="1:6" ht="13.5" thickBot="1">
      <c r="A35" s="13"/>
      <c r="B35" s="12" t="s">
        <v>79</v>
      </c>
      <c r="C35" s="12" t="s">
        <v>78</v>
      </c>
      <c r="D35" s="81" t="s">
        <v>80</v>
      </c>
      <c r="E35" s="12" t="s">
        <v>81</v>
      </c>
      <c r="F35" s="12" t="s">
        <v>82</v>
      </c>
    </row>
    <row r="36" spans="1:6" ht="12.75">
      <c r="A36" s="29">
        <v>1985</v>
      </c>
      <c r="B36" s="74">
        <v>6.7</v>
      </c>
      <c r="C36" s="47">
        <v>5.2</v>
      </c>
      <c r="D36" s="74">
        <v>3095.9</v>
      </c>
      <c r="E36" s="47">
        <v>156</v>
      </c>
      <c r="F36" s="47">
        <v>32382.3</v>
      </c>
    </row>
    <row r="37" spans="1:6" ht="12.75">
      <c r="A37" s="33">
        <v>1986</v>
      </c>
      <c r="B37" s="53">
        <v>6.1</v>
      </c>
      <c r="C37" s="50">
        <v>0.6</v>
      </c>
      <c r="D37" s="53">
        <v>5732.9</v>
      </c>
      <c r="E37" s="50">
        <v>128.9</v>
      </c>
      <c r="F37" s="50">
        <v>35082.4</v>
      </c>
    </row>
    <row r="38" spans="1:6" ht="12.75">
      <c r="A38" s="33">
        <v>1987</v>
      </c>
      <c r="B38" s="53">
        <v>6.8</v>
      </c>
      <c r="C38" s="50">
        <v>13.5</v>
      </c>
      <c r="D38" s="53">
        <v>9506.4</v>
      </c>
      <c r="E38" s="50">
        <v>133.9</v>
      </c>
      <c r="F38" s="50">
        <v>39976.2</v>
      </c>
    </row>
    <row r="39" spans="1:6" ht="12.75">
      <c r="A39" s="33">
        <v>1988</v>
      </c>
      <c r="B39" s="53">
        <v>5.1</v>
      </c>
      <c r="C39" s="50">
        <v>6.5</v>
      </c>
      <c r="D39" s="53">
        <v>2075.4</v>
      </c>
      <c r="E39" s="50">
        <v>90.9</v>
      </c>
      <c r="F39" s="50">
        <v>22128.8</v>
      </c>
    </row>
    <row r="40" spans="1:6" ht="12.75">
      <c r="A40" s="33">
        <v>1989</v>
      </c>
      <c r="B40" s="53">
        <v>5.1</v>
      </c>
      <c r="C40" s="50">
        <v>57.3</v>
      </c>
      <c r="D40" s="53">
        <v>4189.9</v>
      </c>
      <c r="E40" s="50">
        <v>150.1</v>
      </c>
      <c r="F40" s="50">
        <v>31129.701000000005</v>
      </c>
    </row>
    <row r="41" spans="1:6" ht="12.75">
      <c r="A41" s="33">
        <v>1990</v>
      </c>
      <c r="B41" s="53">
        <v>4.8</v>
      </c>
      <c r="C41" s="50">
        <v>153.5</v>
      </c>
      <c r="D41" s="53">
        <v>12053.7</v>
      </c>
      <c r="E41" s="50">
        <v>211.9</v>
      </c>
      <c r="F41" s="50">
        <v>39692.5</v>
      </c>
    </row>
    <row r="42" spans="1:6" ht="13.5" thickBot="1">
      <c r="A42" s="32">
        <v>1991</v>
      </c>
      <c r="B42" s="76">
        <v>4.6</v>
      </c>
      <c r="C42" s="77">
        <v>79.2</v>
      </c>
      <c r="D42" s="76">
        <v>7568</v>
      </c>
      <c r="E42" s="77">
        <v>185.2</v>
      </c>
      <c r="F42" s="77">
        <v>31390</v>
      </c>
    </row>
    <row r="46" spans="1:7" ht="12.75">
      <c r="A46" s="82"/>
      <c r="B46" s="82"/>
      <c r="C46" s="82"/>
      <c r="D46" s="82"/>
      <c r="E46" s="82"/>
      <c r="F46" s="82"/>
      <c r="G46" s="82"/>
    </row>
    <row r="47" spans="1:7" ht="12.75">
      <c r="A47" s="6"/>
      <c r="B47" s="392" t="s">
        <v>83</v>
      </c>
      <c r="C47" s="393"/>
      <c r="D47" s="406"/>
      <c r="E47" s="392" t="s">
        <v>84</v>
      </c>
      <c r="F47" s="393"/>
      <c r="G47" s="393"/>
    </row>
    <row r="48" spans="1:7" ht="12.75">
      <c r="A48" s="10" t="s">
        <v>6</v>
      </c>
      <c r="B48" s="12"/>
      <c r="C48" s="12" t="s">
        <v>85</v>
      </c>
      <c r="D48" s="12"/>
      <c r="E48" s="83"/>
      <c r="F48" s="12" t="s">
        <v>85</v>
      </c>
      <c r="G48" s="12"/>
    </row>
    <row r="49" spans="1:7" ht="13.5" thickBot="1">
      <c r="A49" s="13"/>
      <c r="B49" s="12" t="s">
        <v>86</v>
      </c>
      <c r="C49" s="12" t="s">
        <v>87</v>
      </c>
      <c r="D49" s="81" t="s">
        <v>9</v>
      </c>
      <c r="E49" s="12" t="s">
        <v>86</v>
      </c>
      <c r="F49" s="12" t="s">
        <v>87</v>
      </c>
      <c r="G49" s="12" t="s">
        <v>9</v>
      </c>
    </row>
    <row r="50" spans="1:7" ht="12.75">
      <c r="A50" s="29">
        <v>1992</v>
      </c>
      <c r="B50" s="74">
        <v>21551.8</v>
      </c>
      <c r="C50" s="74">
        <v>12279.7</v>
      </c>
      <c r="D50" s="74">
        <v>33831.5</v>
      </c>
      <c r="E50" s="47">
        <v>5984.2</v>
      </c>
      <c r="F50" s="47">
        <v>5053.9</v>
      </c>
      <c r="G50" s="74">
        <v>11038.1</v>
      </c>
    </row>
    <row r="51" spans="1:7" ht="12.75">
      <c r="A51" s="33">
        <v>1993</v>
      </c>
      <c r="B51" s="53">
        <v>14698.7</v>
      </c>
      <c r="C51" s="53">
        <v>11706</v>
      </c>
      <c r="D51" s="53">
        <v>26404.7</v>
      </c>
      <c r="E51" s="50">
        <v>4984.5</v>
      </c>
      <c r="F51" s="50">
        <v>4361.9</v>
      </c>
      <c r="G51" s="53">
        <v>9346.4</v>
      </c>
    </row>
    <row r="52" spans="1:7" ht="12.75">
      <c r="A52" s="33">
        <v>1994</v>
      </c>
      <c r="B52" s="53">
        <v>11698.5</v>
      </c>
      <c r="C52" s="53">
        <v>9084.8</v>
      </c>
      <c r="D52" s="53">
        <v>20783.3</v>
      </c>
      <c r="E52" s="50">
        <v>3964.2</v>
      </c>
      <c r="F52" s="50">
        <v>4198.8</v>
      </c>
      <c r="G52" s="53">
        <v>8163</v>
      </c>
    </row>
    <row r="53" spans="1:7" ht="12.75">
      <c r="A53" s="33">
        <v>1995</v>
      </c>
      <c r="B53" s="53">
        <v>10776.9</v>
      </c>
      <c r="C53" s="53">
        <v>10262.7</v>
      </c>
      <c r="D53" s="53">
        <v>21039.6</v>
      </c>
      <c r="E53" s="50">
        <v>4204.5</v>
      </c>
      <c r="F53" s="50">
        <v>4764.6</v>
      </c>
      <c r="G53" s="53">
        <v>8969.1</v>
      </c>
    </row>
    <row r="54" spans="1:7" ht="12.75">
      <c r="A54" s="33">
        <v>1996</v>
      </c>
      <c r="B54" s="53">
        <v>16499.7</v>
      </c>
      <c r="C54" s="53">
        <v>13901.5</v>
      </c>
      <c r="D54" s="53">
        <v>30401.2</v>
      </c>
      <c r="E54" s="50">
        <v>5502.3</v>
      </c>
      <c r="F54" s="50">
        <v>6232.1</v>
      </c>
      <c r="G54" s="53">
        <v>11734.4</v>
      </c>
    </row>
    <row r="55" spans="1:7" ht="12.75">
      <c r="A55" s="33">
        <v>1997</v>
      </c>
      <c r="B55" s="53">
        <v>18290.3</v>
      </c>
      <c r="C55" s="53">
        <v>14927.5</v>
      </c>
      <c r="D55" s="53">
        <v>33217.8</v>
      </c>
      <c r="E55" s="50">
        <v>4126.6</v>
      </c>
      <c r="F55" s="50">
        <v>6893.7</v>
      </c>
      <c r="G55" s="53">
        <v>11020.3</v>
      </c>
    </row>
    <row r="56" spans="1:7" ht="12.75">
      <c r="A56" s="33">
        <v>1998</v>
      </c>
      <c r="B56" s="53">
        <v>16261.3</v>
      </c>
      <c r="C56" s="53">
        <v>13963</v>
      </c>
      <c r="D56" s="53">
        <v>30224.3</v>
      </c>
      <c r="E56" s="50">
        <v>4358.7</v>
      </c>
      <c r="F56" s="50">
        <v>6365.9</v>
      </c>
      <c r="G56" s="53">
        <v>10724.5</v>
      </c>
    </row>
    <row r="57" spans="1:7" ht="12.75">
      <c r="A57" s="33">
        <v>1999</v>
      </c>
      <c r="B57" s="53">
        <v>18518.3</v>
      </c>
      <c r="C57" s="53">
        <v>14869.4</v>
      </c>
      <c r="D57" s="53">
        <v>33387.7</v>
      </c>
      <c r="E57" s="50">
        <v>4623.5</v>
      </c>
      <c r="F57" s="50">
        <v>6487.2</v>
      </c>
      <c r="G57" s="53">
        <v>11110.7</v>
      </c>
    </row>
    <row r="58" spans="1:7" ht="12.75">
      <c r="A58" s="33">
        <v>2000</v>
      </c>
      <c r="B58" s="53">
        <v>23060.9</v>
      </c>
      <c r="C58" s="53">
        <f>14426.886+3686.15</f>
        <v>18113.036</v>
      </c>
      <c r="D58" s="53">
        <v>41173.936</v>
      </c>
      <c r="E58" s="50">
        <v>4402.609</v>
      </c>
      <c r="F58" s="86">
        <f>6943.742+1203.308</f>
        <v>8147.05</v>
      </c>
      <c r="G58" s="53">
        <v>12549.659</v>
      </c>
    </row>
    <row r="59" spans="1:7" ht="13.5" thickBot="1">
      <c r="A59" s="23">
        <v>2001</v>
      </c>
      <c r="B59" s="76">
        <v>14643.443</v>
      </c>
      <c r="C59" s="76">
        <v>16307.228</v>
      </c>
      <c r="D59" s="76">
        <v>30950.671</v>
      </c>
      <c r="E59" s="77">
        <v>4024.092</v>
      </c>
      <c r="F59" s="77">
        <v>7059.323</v>
      </c>
      <c r="G59" s="76">
        <v>11083.415</v>
      </c>
    </row>
    <row r="60" spans="1:7" ht="12.75">
      <c r="A60" s="28"/>
      <c r="B60" s="78"/>
      <c r="C60" s="78"/>
      <c r="D60" s="78"/>
      <c r="E60" s="79"/>
      <c r="F60" s="79"/>
      <c r="G60" s="78"/>
    </row>
    <row r="61" spans="1:7" ht="12.75">
      <c r="A61" s="28"/>
      <c r="B61" s="78"/>
      <c r="C61" s="78"/>
      <c r="D61" s="78"/>
      <c r="E61" s="79"/>
      <c r="F61" s="79"/>
      <c r="G61" s="78"/>
    </row>
    <row r="62" spans="1:7" ht="12.75">
      <c r="A62" s="28"/>
      <c r="B62" s="78"/>
      <c r="C62" s="78"/>
      <c r="D62" s="78"/>
      <c r="E62" s="79"/>
      <c r="F62" s="79"/>
      <c r="G62" s="78"/>
    </row>
    <row r="63" spans="1:7" ht="12.75">
      <c r="A63" s="80"/>
      <c r="B63" s="80"/>
      <c r="C63" s="80"/>
      <c r="D63" s="80"/>
      <c r="E63" s="80"/>
      <c r="F63" s="80"/>
      <c r="G63" s="80"/>
    </row>
    <row r="64" spans="1:7" ht="12.75">
      <c r="A64" s="6"/>
      <c r="B64" s="381" t="s">
        <v>88</v>
      </c>
      <c r="C64" s="383"/>
      <c r="D64" s="382"/>
      <c r="E64" s="381" t="s">
        <v>89</v>
      </c>
      <c r="F64" s="383"/>
      <c r="G64" s="383"/>
    </row>
    <row r="65" spans="1:7" ht="12.75">
      <c r="A65" s="10" t="s">
        <v>6</v>
      </c>
      <c r="B65" s="12"/>
      <c r="C65" s="12" t="s">
        <v>85</v>
      </c>
      <c r="D65" s="12"/>
      <c r="E65" s="12"/>
      <c r="F65" s="12" t="s">
        <v>85</v>
      </c>
      <c r="G65" s="12"/>
    </row>
    <row r="66" spans="1:7" ht="13.5" thickBot="1">
      <c r="A66" s="13"/>
      <c r="B66" s="12" t="s">
        <v>86</v>
      </c>
      <c r="C66" s="12" t="s">
        <v>87</v>
      </c>
      <c r="D66" s="81" t="s">
        <v>9</v>
      </c>
      <c r="E66" s="12" t="s">
        <v>86</v>
      </c>
      <c r="F66" s="12" t="s">
        <v>87</v>
      </c>
      <c r="G66" s="12" t="s">
        <v>9</v>
      </c>
    </row>
    <row r="67" spans="1:7" ht="12.75">
      <c r="A67" s="29">
        <v>1992</v>
      </c>
      <c r="B67" s="74">
        <v>14859</v>
      </c>
      <c r="C67" s="47">
        <v>6979.7</v>
      </c>
      <c r="D67" s="74">
        <v>21838.7</v>
      </c>
      <c r="E67" s="47">
        <v>708.6</v>
      </c>
      <c r="F67" s="47">
        <v>246.1</v>
      </c>
      <c r="G67" s="74">
        <v>954.7</v>
      </c>
    </row>
    <row r="68" spans="1:7" ht="12.75">
      <c r="A68" s="33">
        <v>1993</v>
      </c>
      <c r="B68" s="53">
        <v>9131.3</v>
      </c>
      <c r="C68" s="50">
        <v>6890.8</v>
      </c>
      <c r="D68" s="53">
        <v>16022.1</v>
      </c>
      <c r="E68" s="50">
        <v>582.9</v>
      </c>
      <c r="F68" s="50">
        <v>453.3</v>
      </c>
      <c r="G68" s="53">
        <v>1036.2</v>
      </c>
    </row>
    <row r="69" spans="1:7" ht="12.75">
      <c r="A69" s="33">
        <v>1994</v>
      </c>
      <c r="B69" s="53">
        <v>6926.4</v>
      </c>
      <c r="C69" s="50">
        <v>4779.2</v>
      </c>
      <c r="D69" s="53">
        <v>11705.6</v>
      </c>
      <c r="E69" s="50">
        <v>807.9</v>
      </c>
      <c r="F69" s="50">
        <v>106.8</v>
      </c>
      <c r="G69" s="53">
        <v>914.7</v>
      </c>
    </row>
    <row r="70" spans="1:7" ht="12.75">
      <c r="A70" s="18">
        <v>1995</v>
      </c>
      <c r="B70" s="56">
        <v>5896.8</v>
      </c>
      <c r="C70" s="84">
        <v>5426.8</v>
      </c>
      <c r="D70" s="56">
        <v>11323.6</v>
      </c>
      <c r="E70" s="84">
        <v>675.6</v>
      </c>
      <c r="F70" s="84">
        <v>71.3</v>
      </c>
      <c r="G70" s="53">
        <v>746.9</v>
      </c>
    </row>
    <row r="71" spans="1:7" ht="12.75">
      <c r="A71" s="18">
        <v>1996</v>
      </c>
      <c r="B71" s="56">
        <v>10044.3</v>
      </c>
      <c r="C71" s="84">
        <v>7537.2</v>
      </c>
      <c r="D71" s="56">
        <v>17581.5</v>
      </c>
      <c r="E71" s="84">
        <v>953.1</v>
      </c>
      <c r="F71" s="84">
        <v>132.2</v>
      </c>
      <c r="G71" s="53">
        <v>1085.3</v>
      </c>
    </row>
    <row r="72" spans="1:7" ht="12.75">
      <c r="A72" s="18">
        <v>1997</v>
      </c>
      <c r="B72" s="56">
        <v>12560</v>
      </c>
      <c r="C72" s="84">
        <v>7892.1</v>
      </c>
      <c r="D72" s="56">
        <v>20452.1</v>
      </c>
      <c r="E72" s="84">
        <v>1603.7</v>
      </c>
      <c r="F72" s="84">
        <v>141.7</v>
      </c>
      <c r="G72" s="53">
        <v>1745.4</v>
      </c>
    </row>
    <row r="73" spans="1:7" ht="12.75">
      <c r="A73" s="18">
        <v>1998</v>
      </c>
      <c r="B73" s="56">
        <v>10719.4</v>
      </c>
      <c r="C73" s="84">
        <v>7538.1</v>
      </c>
      <c r="D73" s="56">
        <v>18077.6</v>
      </c>
      <c r="E73" s="84">
        <v>1183.3</v>
      </c>
      <c r="F73" s="84">
        <v>239</v>
      </c>
      <c r="G73" s="53">
        <v>1422.2</v>
      </c>
    </row>
    <row r="74" spans="1:7" ht="12.75">
      <c r="A74" s="18">
        <v>1999</v>
      </c>
      <c r="B74" s="56">
        <v>13546.4</v>
      </c>
      <c r="C74" s="84">
        <v>8133.5</v>
      </c>
      <c r="D74" s="56">
        <v>21679.9</v>
      </c>
      <c r="E74" s="84">
        <v>348.4</v>
      </c>
      <c r="F74" s="84">
        <v>248.7</v>
      </c>
      <c r="G74" s="53">
        <v>597.1</v>
      </c>
    </row>
    <row r="75" spans="1:7" ht="12.75">
      <c r="A75" s="18">
        <v>2000</v>
      </c>
      <c r="B75" s="56">
        <v>18170.653</v>
      </c>
      <c r="C75" s="84">
        <f>6881.187+2221.485</f>
        <v>9102.672</v>
      </c>
      <c r="D75" s="56">
        <f>B75+C75</f>
        <v>27273.324999999997</v>
      </c>
      <c r="E75" s="84">
        <v>487.6</v>
      </c>
      <c r="F75" s="84">
        <v>863.3</v>
      </c>
      <c r="G75" s="53">
        <v>1351</v>
      </c>
    </row>
    <row r="76" spans="1:7" ht="13.5" thickBot="1">
      <c r="A76" s="23">
        <v>2001</v>
      </c>
      <c r="B76" s="60">
        <v>10037.693</v>
      </c>
      <c r="C76" s="85">
        <v>8619.861</v>
      </c>
      <c r="D76" s="60">
        <v>18657.554</v>
      </c>
      <c r="E76" s="85">
        <v>581.658</v>
      </c>
      <c r="F76" s="85">
        <v>628.044</v>
      </c>
      <c r="G76" s="76">
        <v>1209.702</v>
      </c>
    </row>
    <row r="77" spans="1:7" ht="12.75">
      <c r="A77" s="6" t="s">
        <v>90</v>
      </c>
      <c r="B77" s="6"/>
      <c r="C77" s="6"/>
      <c r="D77" s="6"/>
      <c r="E77" s="6"/>
      <c r="F77" s="6"/>
      <c r="G77" s="6"/>
    </row>
    <row r="78" spans="1:7" ht="12.75">
      <c r="A78" s="6" t="s">
        <v>91</v>
      </c>
      <c r="B78" s="6"/>
      <c r="C78" s="6"/>
      <c r="D78" s="6"/>
      <c r="E78" s="6"/>
      <c r="F78" s="6"/>
      <c r="G78" s="6"/>
    </row>
    <row r="79" ht="12.75">
      <c r="A79" s="3" t="s">
        <v>22</v>
      </c>
    </row>
  </sheetData>
  <mergeCells count="6">
    <mergeCell ref="A1:G1"/>
    <mergeCell ref="A3:G3"/>
    <mergeCell ref="B64:D64"/>
    <mergeCell ref="E64:G64"/>
    <mergeCell ref="B47:D47"/>
    <mergeCell ref="E47:G4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2"/>
  <dimension ref="A1:H20"/>
  <sheetViews>
    <sheetView zoomScale="75" zoomScaleNormal="75" zoomScaleSheetLayoutView="75" workbookViewId="0" topLeftCell="A1">
      <selection activeCell="A3" sqref="A3:H3"/>
    </sheetView>
  </sheetViews>
  <sheetFormatPr defaultColWidth="11.421875" defaultRowHeight="12.75"/>
  <cols>
    <col min="1" max="1" width="31.7109375" style="121" customWidth="1"/>
    <col min="2" max="7" width="11.421875" style="121" customWidth="1"/>
    <col min="8" max="8" width="11.421875" style="132" customWidth="1"/>
    <col min="9" max="16384" width="11.421875" style="121" customWidth="1"/>
  </cols>
  <sheetData>
    <row r="1" spans="1:8" ht="18">
      <c r="A1" s="366" t="s">
        <v>0</v>
      </c>
      <c r="B1" s="366"/>
      <c r="C1" s="366"/>
      <c r="D1" s="366"/>
      <c r="E1" s="366"/>
      <c r="F1" s="366"/>
      <c r="G1" s="366"/>
      <c r="H1" s="366"/>
    </row>
    <row r="3" spans="1:8" ht="15">
      <c r="A3" s="367" t="s">
        <v>486</v>
      </c>
      <c r="B3" s="367"/>
      <c r="C3" s="367"/>
      <c r="D3" s="367"/>
      <c r="E3" s="367"/>
      <c r="F3" s="367"/>
      <c r="G3" s="367"/>
      <c r="H3" s="358"/>
    </row>
    <row r="4" spans="1:8" ht="12.75">
      <c r="A4" s="128"/>
      <c r="B4" s="134"/>
      <c r="C4" s="134"/>
      <c r="D4" s="134"/>
      <c r="E4" s="134"/>
      <c r="F4" s="134"/>
      <c r="G4" s="134"/>
      <c r="H4" s="128"/>
    </row>
    <row r="5" spans="1:8" ht="12.75">
      <c r="A5" s="132"/>
      <c r="B5" s="132"/>
      <c r="C5" s="373" t="s">
        <v>172</v>
      </c>
      <c r="D5" s="374"/>
      <c r="E5" s="125" t="s">
        <v>8</v>
      </c>
      <c r="F5" s="355" t="s">
        <v>173</v>
      </c>
      <c r="G5" s="356"/>
      <c r="H5" s="356"/>
    </row>
    <row r="6" spans="1:8" ht="12.75">
      <c r="A6" s="137" t="s">
        <v>156</v>
      </c>
      <c r="B6" s="137"/>
      <c r="C6" s="355" t="s">
        <v>176</v>
      </c>
      <c r="D6" s="357"/>
      <c r="E6" s="125"/>
      <c r="F6" s="125" t="s">
        <v>177</v>
      </c>
      <c r="G6" s="125" t="s">
        <v>17</v>
      </c>
      <c r="H6" s="125" t="s">
        <v>17</v>
      </c>
    </row>
    <row r="7" spans="1:8" ht="13.5" thickBot="1">
      <c r="A7" s="157"/>
      <c r="B7" s="157"/>
      <c r="C7" s="141" t="s">
        <v>159</v>
      </c>
      <c r="D7" s="141" t="s">
        <v>160</v>
      </c>
      <c r="E7" s="141" t="s">
        <v>34</v>
      </c>
      <c r="F7" s="141" t="s">
        <v>35</v>
      </c>
      <c r="G7" s="141" t="s">
        <v>19</v>
      </c>
      <c r="H7" s="141" t="s">
        <v>48</v>
      </c>
    </row>
    <row r="8" spans="1:8" ht="12.75">
      <c r="A8" s="133" t="s">
        <v>2</v>
      </c>
      <c r="B8" s="133"/>
      <c r="C8" s="131"/>
      <c r="D8" s="131"/>
      <c r="E8" s="131"/>
      <c r="F8" s="131"/>
      <c r="G8" s="131"/>
      <c r="H8" s="131"/>
    </row>
    <row r="9" spans="1:8" ht="12.75">
      <c r="A9" s="132" t="s">
        <v>163</v>
      </c>
      <c r="B9" s="132"/>
      <c r="C9" s="131">
        <v>5217.457656867047</v>
      </c>
      <c r="D9" s="131">
        <v>16675.546761382706</v>
      </c>
      <c r="E9" s="131">
        <v>321905</v>
      </c>
      <c r="F9" s="131">
        <v>301863</v>
      </c>
      <c r="G9" s="131">
        <v>80</v>
      </c>
      <c r="H9" s="131">
        <v>19962</v>
      </c>
    </row>
    <row r="10" spans="1:8" ht="12.75">
      <c r="A10" s="132" t="s">
        <v>164</v>
      </c>
      <c r="B10" s="132"/>
      <c r="C10" s="131">
        <v>4083.3333333333335</v>
      </c>
      <c r="D10" s="131">
        <v>4500</v>
      </c>
      <c r="E10" s="131">
        <v>419</v>
      </c>
      <c r="F10" s="131">
        <v>412.75</v>
      </c>
      <c r="G10" s="105" t="s">
        <v>115</v>
      </c>
      <c r="H10" s="131">
        <v>6.25</v>
      </c>
    </row>
    <row r="11" spans="1:8" ht="12.75">
      <c r="A11" s="132" t="s">
        <v>165</v>
      </c>
      <c r="B11" s="132"/>
      <c r="C11" s="131">
        <v>5194.063601203266</v>
      </c>
      <c r="D11" s="131">
        <v>16671.46192127041</v>
      </c>
      <c r="E11" s="131">
        <v>322324</v>
      </c>
      <c r="F11" s="131">
        <v>302275.75</v>
      </c>
      <c r="G11" s="131">
        <v>80</v>
      </c>
      <c r="H11" s="131">
        <v>19968.25</v>
      </c>
    </row>
    <row r="12" spans="1:8" ht="12.75">
      <c r="A12" s="132"/>
      <c r="B12" s="132"/>
      <c r="C12" s="131"/>
      <c r="D12" s="131"/>
      <c r="E12" s="131"/>
      <c r="F12" s="131"/>
      <c r="G12" s="131"/>
      <c r="H12" s="131"/>
    </row>
    <row r="13" spans="1:8" ht="12.75">
      <c r="A13" s="133" t="s">
        <v>166</v>
      </c>
      <c r="B13" s="133"/>
      <c r="C13" s="131"/>
      <c r="D13" s="131"/>
      <c r="E13" s="131"/>
      <c r="F13" s="131"/>
      <c r="G13" s="131"/>
      <c r="H13" s="131"/>
    </row>
    <row r="14" spans="1:8" ht="12.75">
      <c r="A14" s="132" t="s">
        <v>163</v>
      </c>
      <c r="B14" s="132"/>
      <c r="C14" s="131">
        <v>3957.7676803091013</v>
      </c>
      <c r="D14" s="131">
        <v>8766.916973361373</v>
      </c>
      <c r="E14" s="131">
        <v>4872446.233</v>
      </c>
      <c r="F14" s="131">
        <v>11941</v>
      </c>
      <c r="G14" s="131">
        <v>1048</v>
      </c>
      <c r="H14" s="131">
        <v>4859457.233</v>
      </c>
    </row>
    <row r="15" spans="1:8" ht="12.75">
      <c r="A15" s="132" t="s">
        <v>164</v>
      </c>
      <c r="B15" s="132"/>
      <c r="C15" s="131">
        <v>4288.261441004085</v>
      </c>
      <c r="D15" s="131">
        <v>6300</v>
      </c>
      <c r="E15" s="131">
        <v>72590.3</v>
      </c>
      <c r="F15" s="131">
        <v>45</v>
      </c>
      <c r="G15" s="105" t="s">
        <v>115</v>
      </c>
      <c r="H15" s="131">
        <v>72545.3</v>
      </c>
    </row>
    <row r="16" spans="1:8" ht="12.75">
      <c r="A16" s="132" t="s">
        <v>165</v>
      </c>
      <c r="B16" s="132"/>
      <c r="C16" s="131">
        <v>3963.3769130365317</v>
      </c>
      <c r="D16" s="131">
        <v>8766.376670024967</v>
      </c>
      <c r="E16" s="131">
        <v>4945036.533</v>
      </c>
      <c r="F16" s="131">
        <v>11986</v>
      </c>
      <c r="G16" s="145">
        <v>1048</v>
      </c>
      <c r="H16" s="131">
        <v>4932002.533</v>
      </c>
    </row>
    <row r="17" spans="1:8" ht="12.75">
      <c r="A17" s="132"/>
      <c r="B17" s="132"/>
      <c r="C17" s="131"/>
      <c r="D17" s="131"/>
      <c r="E17" s="131"/>
      <c r="F17" s="131"/>
      <c r="G17" s="131"/>
      <c r="H17" s="131"/>
    </row>
    <row r="18" spans="1:8" ht="12.75">
      <c r="A18" s="133" t="s">
        <v>167</v>
      </c>
      <c r="B18" s="133"/>
      <c r="C18" s="148">
        <v>1459.7565043362242</v>
      </c>
      <c r="D18" s="105" t="s">
        <v>115</v>
      </c>
      <c r="E18" s="131">
        <v>4376.85</v>
      </c>
      <c r="F18" s="105" t="s">
        <v>115</v>
      </c>
      <c r="G18" s="131">
        <v>3895</v>
      </c>
      <c r="H18" s="131">
        <v>481.85</v>
      </c>
    </row>
    <row r="19" spans="1:8" ht="12.75">
      <c r="A19" s="132"/>
      <c r="B19" s="132"/>
      <c r="C19" s="131"/>
      <c r="D19" s="131"/>
      <c r="E19" s="131"/>
      <c r="F19" s="131"/>
      <c r="G19" s="131"/>
      <c r="H19" s="131"/>
    </row>
    <row r="20" spans="1:8" ht="13.5" thickBot="1">
      <c r="A20" s="154" t="s">
        <v>170</v>
      </c>
      <c r="B20" s="154"/>
      <c r="C20" s="155">
        <v>3961.6037514595714</v>
      </c>
      <c r="D20" s="155">
        <v>9837.160699543283</v>
      </c>
      <c r="E20" s="156">
        <v>5271737.382999999</v>
      </c>
      <c r="F20" s="155">
        <v>314261.75</v>
      </c>
      <c r="G20" s="155">
        <v>5023</v>
      </c>
      <c r="H20" s="155">
        <v>4952452.632999999</v>
      </c>
    </row>
  </sheetData>
  <mergeCells count="5">
    <mergeCell ref="C5:D5"/>
    <mergeCell ref="F5:H5"/>
    <mergeCell ref="C6:D6"/>
    <mergeCell ref="A1:H1"/>
    <mergeCell ref="A3:H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"/>
  <dimension ref="A1:J87"/>
  <sheetViews>
    <sheetView zoomScale="75" zoomScaleNormal="75" zoomScaleSheetLayoutView="25" workbookViewId="0" topLeftCell="A1">
      <selection activeCell="A3" sqref="A3:G3"/>
    </sheetView>
  </sheetViews>
  <sheetFormatPr defaultColWidth="11.421875" defaultRowHeight="12.75"/>
  <cols>
    <col min="1" max="1" width="27.28125" style="121" customWidth="1"/>
    <col min="2" max="7" width="15.28125" style="121" customWidth="1"/>
    <col min="8" max="16384" width="11.421875" style="121" customWidth="1"/>
  </cols>
  <sheetData>
    <row r="1" spans="1:7" ht="18">
      <c r="A1" s="366" t="s">
        <v>0</v>
      </c>
      <c r="B1" s="366"/>
      <c r="C1" s="366"/>
      <c r="D1" s="366"/>
      <c r="E1" s="366"/>
      <c r="F1" s="366"/>
      <c r="G1" s="366"/>
    </row>
    <row r="3" spans="1:7" ht="15">
      <c r="A3" s="367" t="s">
        <v>494</v>
      </c>
      <c r="B3" s="367"/>
      <c r="C3" s="367"/>
      <c r="D3" s="367"/>
      <c r="E3" s="367"/>
      <c r="F3" s="367"/>
      <c r="G3" s="367"/>
    </row>
    <row r="4" spans="1:7" ht="12.75">
      <c r="A4" s="128"/>
      <c r="B4" s="184"/>
      <c r="C4" s="184"/>
      <c r="D4" s="184"/>
      <c r="E4" s="184"/>
      <c r="F4" s="184"/>
      <c r="G4" s="184"/>
    </row>
    <row r="5" spans="1:7" ht="12.75">
      <c r="A5" s="162" t="s">
        <v>203</v>
      </c>
      <c r="B5" s="371" t="s">
        <v>306</v>
      </c>
      <c r="C5" s="315"/>
      <c r="D5" s="372"/>
      <c r="E5" s="371" t="s">
        <v>88</v>
      </c>
      <c r="F5" s="315"/>
      <c r="G5" s="315"/>
    </row>
    <row r="6" spans="1:8" ht="12.75">
      <c r="A6" s="137" t="s">
        <v>209</v>
      </c>
      <c r="B6" s="359" t="s">
        <v>86</v>
      </c>
      <c r="C6" s="407" t="s">
        <v>307</v>
      </c>
      <c r="D6" s="359" t="s">
        <v>9</v>
      </c>
      <c r="E6" s="359" t="s">
        <v>86</v>
      </c>
      <c r="F6" s="407" t="s">
        <v>307</v>
      </c>
      <c r="G6" s="361" t="s">
        <v>9</v>
      </c>
      <c r="H6" s="132"/>
    </row>
    <row r="7" spans="1:8" ht="13.5" thickBot="1">
      <c r="A7" s="160" t="s">
        <v>212</v>
      </c>
      <c r="B7" s="360"/>
      <c r="C7" s="408"/>
      <c r="D7" s="360"/>
      <c r="E7" s="360"/>
      <c r="F7" s="408"/>
      <c r="G7" s="362"/>
      <c r="H7" s="132"/>
    </row>
    <row r="8" spans="1:10" ht="12.75">
      <c r="A8" s="209" t="s">
        <v>217</v>
      </c>
      <c r="B8" s="131">
        <v>21923</v>
      </c>
      <c r="C8" s="131">
        <v>87693</v>
      </c>
      <c r="D8" s="131">
        <f>SUM(B8:C8)</f>
        <v>109616</v>
      </c>
      <c r="E8" s="147">
        <v>21923</v>
      </c>
      <c r="F8" s="147">
        <v>87693</v>
      </c>
      <c r="G8" s="131">
        <f>SUM(E8:F8)</f>
        <v>109616</v>
      </c>
      <c r="H8" s="152"/>
      <c r="I8" s="152"/>
      <c r="J8" s="152"/>
    </row>
    <row r="9" spans="1:10" ht="12.75">
      <c r="A9" s="210" t="s">
        <v>218</v>
      </c>
      <c r="B9" s="131">
        <v>9111</v>
      </c>
      <c r="C9" s="131">
        <v>87817</v>
      </c>
      <c r="D9" s="131">
        <f>SUM(B9:C9)</f>
        <v>96928</v>
      </c>
      <c r="E9" s="147">
        <v>6397</v>
      </c>
      <c r="F9" s="147">
        <v>51760</v>
      </c>
      <c r="G9" s="131">
        <f>SUM(E9:F9)</f>
        <v>58157</v>
      </c>
      <c r="H9" s="152"/>
      <c r="I9" s="152"/>
      <c r="J9" s="152"/>
    </row>
    <row r="10" spans="1:10" ht="12.75">
      <c r="A10" s="210" t="s">
        <v>219</v>
      </c>
      <c r="B10" s="131">
        <v>160783</v>
      </c>
      <c r="C10" s="131">
        <v>238525</v>
      </c>
      <c r="D10" s="131">
        <f>SUM(B10:C10)</f>
        <v>399308</v>
      </c>
      <c r="E10" s="147">
        <v>14111</v>
      </c>
      <c r="F10" s="147">
        <v>18516</v>
      </c>
      <c r="G10" s="131">
        <f>SUM(E10:F10)</f>
        <v>32627</v>
      </c>
      <c r="H10" s="152"/>
      <c r="I10" s="152"/>
      <c r="J10" s="152"/>
    </row>
    <row r="11" spans="1:10" ht="12.75">
      <c r="A11" s="210" t="s">
        <v>220</v>
      </c>
      <c r="B11" s="131">
        <v>439794</v>
      </c>
      <c r="C11" s="131">
        <v>400500</v>
      </c>
      <c r="D11" s="131">
        <f>SUM(B11:C11)</f>
        <v>840294</v>
      </c>
      <c r="E11" s="231" t="s">
        <v>168</v>
      </c>
      <c r="F11" s="231" t="s">
        <v>168</v>
      </c>
      <c r="G11" s="231" t="s">
        <v>168</v>
      </c>
      <c r="H11" s="152"/>
      <c r="I11" s="152"/>
      <c r="J11" s="152"/>
    </row>
    <row r="12" spans="1:10" ht="12.75">
      <c r="A12" s="211" t="s">
        <v>221</v>
      </c>
      <c r="B12" s="143">
        <f>SUM(B8:B11)</f>
        <v>631611</v>
      </c>
      <c r="C12" s="143">
        <f>SUM(C8:C11)</f>
        <v>814535</v>
      </c>
      <c r="D12" s="143">
        <f>SUM(D8:D11)</f>
        <v>1446146</v>
      </c>
      <c r="E12" s="143">
        <v>42431</v>
      </c>
      <c r="F12" s="143">
        <v>157969</v>
      </c>
      <c r="G12" s="143">
        <f>SUM(G8:G11)</f>
        <v>200400</v>
      </c>
      <c r="H12" s="152"/>
      <c r="I12" s="152"/>
      <c r="J12" s="152"/>
    </row>
    <row r="13" spans="1:10" ht="12.75">
      <c r="A13" s="211"/>
      <c r="B13" s="131"/>
      <c r="C13" s="131"/>
      <c r="D13" s="131"/>
      <c r="E13" s="131"/>
      <c r="F13" s="131"/>
      <c r="G13" s="131"/>
      <c r="H13" s="152"/>
      <c r="I13" s="152"/>
      <c r="J13" s="152"/>
    </row>
    <row r="14" spans="1:10" ht="12.75">
      <c r="A14" s="211" t="s">
        <v>222</v>
      </c>
      <c r="B14" s="232" t="s">
        <v>168</v>
      </c>
      <c r="C14" s="143">
        <v>3000</v>
      </c>
      <c r="D14" s="143">
        <f>SUM(B14:C14)</f>
        <v>3000</v>
      </c>
      <c r="E14" s="232" t="s">
        <v>168</v>
      </c>
      <c r="F14" s="232" t="s">
        <v>168</v>
      </c>
      <c r="G14" s="232" t="s">
        <v>168</v>
      </c>
      <c r="H14" s="152"/>
      <c r="I14" s="152"/>
      <c r="J14" s="152"/>
    </row>
    <row r="15" spans="1:10" ht="12.75">
      <c r="A15" s="211"/>
      <c r="B15" s="131"/>
      <c r="C15" s="131"/>
      <c r="D15" s="131"/>
      <c r="E15" s="131"/>
      <c r="F15" s="131"/>
      <c r="G15" s="131"/>
      <c r="H15" s="152"/>
      <c r="I15" s="152"/>
      <c r="J15" s="152"/>
    </row>
    <row r="16" spans="1:10" ht="12.75">
      <c r="A16" s="211" t="s">
        <v>223</v>
      </c>
      <c r="B16" s="232" t="s">
        <v>168</v>
      </c>
      <c r="C16" s="143">
        <v>1117</v>
      </c>
      <c r="D16" s="143">
        <f>SUM(B16:C16)</f>
        <v>1117</v>
      </c>
      <c r="E16" s="232" t="s">
        <v>168</v>
      </c>
      <c r="F16" s="232" t="s">
        <v>168</v>
      </c>
      <c r="G16" s="232" t="s">
        <v>168</v>
      </c>
      <c r="H16" s="152"/>
      <c r="I16" s="152"/>
      <c r="J16" s="152"/>
    </row>
    <row r="17" spans="1:10" ht="12.75">
      <c r="A17" s="211"/>
      <c r="B17" s="131"/>
      <c r="C17" s="131"/>
      <c r="D17" s="131"/>
      <c r="E17" s="131"/>
      <c r="F17" s="131"/>
      <c r="G17" s="131"/>
      <c r="H17" s="152"/>
      <c r="I17" s="152"/>
      <c r="J17" s="152"/>
    </row>
    <row r="18" spans="1:10" ht="12.75">
      <c r="A18" s="212" t="s">
        <v>224</v>
      </c>
      <c r="B18" s="131">
        <v>29230</v>
      </c>
      <c r="C18" s="131">
        <v>555190</v>
      </c>
      <c r="D18" s="131">
        <f>SUM(B18:C18)</f>
        <v>584420</v>
      </c>
      <c r="E18" s="231" t="s">
        <v>168</v>
      </c>
      <c r="F18" s="231" t="s">
        <v>168</v>
      </c>
      <c r="G18" s="231" t="s">
        <v>168</v>
      </c>
      <c r="H18" s="152"/>
      <c r="I18" s="152"/>
      <c r="J18" s="152"/>
    </row>
    <row r="19" spans="1:10" ht="12.75">
      <c r="A19" s="212" t="s">
        <v>225</v>
      </c>
      <c r="B19" s="131">
        <v>7510</v>
      </c>
      <c r="C19" s="231" t="s">
        <v>168</v>
      </c>
      <c r="D19" s="131">
        <f>SUM(B19:C19)</f>
        <v>7510</v>
      </c>
      <c r="E19" s="231" t="s">
        <v>168</v>
      </c>
      <c r="F19" s="231" t="s">
        <v>168</v>
      </c>
      <c r="G19" s="231" t="s">
        <v>168</v>
      </c>
      <c r="H19" s="152"/>
      <c r="I19" s="152"/>
      <c r="J19" s="152"/>
    </row>
    <row r="20" spans="1:10" ht="12.75">
      <c r="A20" s="210" t="s">
        <v>226</v>
      </c>
      <c r="B20" s="131">
        <v>4740</v>
      </c>
      <c r="C20" s="131">
        <v>1060</v>
      </c>
      <c r="D20" s="131">
        <f>SUM(B20:C20)</f>
        <v>5800</v>
      </c>
      <c r="E20" s="147">
        <v>500</v>
      </c>
      <c r="F20" s="231" t="s">
        <v>168</v>
      </c>
      <c r="G20" s="131">
        <f>SUM(E20:F20)</f>
        <v>500</v>
      </c>
      <c r="H20" s="152"/>
      <c r="I20" s="152"/>
      <c r="J20" s="152"/>
    </row>
    <row r="21" spans="1:10" ht="12.75">
      <c r="A21" s="213" t="s">
        <v>481</v>
      </c>
      <c r="B21" s="143">
        <f>SUM(B18:B20)</f>
        <v>41480</v>
      </c>
      <c r="C21" s="143">
        <f>SUM(C18:C20)</f>
        <v>556250</v>
      </c>
      <c r="D21" s="143">
        <f>SUM(D18:D20)</f>
        <v>597730</v>
      </c>
      <c r="E21" s="143">
        <v>500</v>
      </c>
      <c r="F21" s="232" t="s">
        <v>168</v>
      </c>
      <c r="G21" s="143">
        <f>SUM(G18:G20)</f>
        <v>500</v>
      </c>
      <c r="H21" s="152"/>
      <c r="I21" s="152"/>
      <c r="J21" s="152"/>
    </row>
    <row r="22" spans="1:10" ht="12.75">
      <c r="A22" s="213"/>
      <c r="B22" s="131"/>
      <c r="C22" s="131"/>
      <c r="D22" s="131"/>
      <c r="E22" s="131"/>
      <c r="F22" s="131"/>
      <c r="G22" s="131"/>
      <c r="H22" s="152"/>
      <c r="I22" s="152"/>
      <c r="J22" s="152"/>
    </row>
    <row r="23" spans="1:10" ht="12.75">
      <c r="A23" s="211" t="s">
        <v>227</v>
      </c>
      <c r="B23" s="143">
        <v>50701</v>
      </c>
      <c r="C23" s="143">
        <v>786268</v>
      </c>
      <c r="D23" s="143">
        <f>SUM(B23:C23)</f>
        <v>836969</v>
      </c>
      <c r="E23" s="198">
        <v>4846</v>
      </c>
      <c r="F23" s="198">
        <v>50036</v>
      </c>
      <c r="G23" s="143">
        <f>SUM(E23:F23)</f>
        <v>54882</v>
      </c>
      <c r="H23" s="152"/>
      <c r="I23" s="152"/>
      <c r="J23" s="152"/>
    </row>
    <row r="24" spans="1:10" ht="12.75">
      <c r="A24" s="211"/>
      <c r="B24" s="131"/>
      <c r="C24" s="131"/>
      <c r="D24" s="131"/>
      <c r="E24" s="131"/>
      <c r="F24" s="131"/>
      <c r="G24" s="131"/>
      <c r="H24" s="152"/>
      <c r="I24" s="152"/>
      <c r="J24" s="152"/>
    </row>
    <row r="25" spans="1:10" ht="12.75">
      <c r="A25" s="211" t="s">
        <v>228</v>
      </c>
      <c r="B25" s="143">
        <v>144434</v>
      </c>
      <c r="C25" s="143">
        <v>1712727</v>
      </c>
      <c r="D25" s="143">
        <f>SUM(B25:C25)</f>
        <v>1857161</v>
      </c>
      <c r="E25" s="198">
        <v>14203</v>
      </c>
      <c r="F25" s="198">
        <v>208943</v>
      </c>
      <c r="G25" s="143">
        <f>SUM(E25:F25)</f>
        <v>223146</v>
      </c>
      <c r="H25" s="152"/>
      <c r="I25" s="152"/>
      <c r="J25" s="152"/>
    </row>
    <row r="26" spans="1:10" ht="12.75">
      <c r="A26" s="211"/>
      <c r="B26" s="131"/>
      <c r="C26" s="131"/>
      <c r="D26" s="131"/>
      <c r="E26" s="131"/>
      <c r="F26" s="131"/>
      <c r="G26" s="131"/>
      <c r="H26" s="152"/>
      <c r="I26" s="152"/>
      <c r="J26" s="152"/>
    </row>
    <row r="27" spans="1:10" ht="12.75">
      <c r="A27" s="210" t="s">
        <v>229</v>
      </c>
      <c r="B27" s="131">
        <v>14352</v>
      </c>
      <c r="C27" s="131">
        <v>83670</v>
      </c>
      <c r="D27" s="131">
        <f>SUM(B27:C27)</f>
        <v>98022</v>
      </c>
      <c r="E27" s="147">
        <v>1539</v>
      </c>
      <c r="F27" s="147">
        <v>29241</v>
      </c>
      <c r="G27" s="131">
        <f>SUM(E27:F27)</f>
        <v>30780</v>
      </c>
      <c r="H27" s="152"/>
      <c r="I27" s="152"/>
      <c r="J27" s="152"/>
    </row>
    <row r="28" spans="1:10" ht="12.75">
      <c r="A28" s="210" t="s">
        <v>230</v>
      </c>
      <c r="B28" s="131">
        <v>12652</v>
      </c>
      <c r="C28" s="131">
        <v>21266</v>
      </c>
      <c r="D28" s="131">
        <f>SUM(B28:C28)</f>
        <v>33918</v>
      </c>
      <c r="E28" s="147">
        <v>12652</v>
      </c>
      <c r="F28" s="147">
        <v>21266</v>
      </c>
      <c r="G28" s="131">
        <f>SUM(E28:F28)</f>
        <v>33918</v>
      </c>
      <c r="H28" s="152"/>
      <c r="I28" s="152"/>
      <c r="J28" s="152"/>
    </row>
    <row r="29" spans="1:10" ht="12.75">
      <c r="A29" s="210" t="s">
        <v>231</v>
      </c>
      <c r="B29" s="131">
        <v>84171</v>
      </c>
      <c r="C29" s="131">
        <v>521622</v>
      </c>
      <c r="D29" s="131">
        <f>SUM(B29:C29)</f>
        <v>605793</v>
      </c>
      <c r="E29" s="147">
        <v>32676</v>
      </c>
      <c r="F29" s="147">
        <v>45124</v>
      </c>
      <c r="G29" s="131">
        <f>SUM(E29:F29)</f>
        <v>77800</v>
      </c>
      <c r="H29" s="152"/>
      <c r="I29" s="152"/>
      <c r="J29" s="152"/>
    </row>
    <row r="30" spans="1:10" ht="12.75">
      <c r="A30" s="213" t="s">
        <v>482</v>
      </c>
      <c r="B30" s="143">
        <f>SUM(B27:B29)</f>
        <v>111175</v>
      </c>
      <c r="C30" s="143">
        <f>SUM(C27:C29)</f>
        <v>626558</v>
      </c>
      <c r="D30" s="143">
        <f>SUM(D27:D29)</f>
        <v>737733</v>
      </c>
      <c r="E30" s="143">
        <v>46867</v>
      </c>
      <c r="F30" s="143">
        <v>95631</v>
      </c>
      <c r="G30" s="143">
        <f>SUM(G27:G29)</f>
        <v>142498</v>
      </c>
      <c r="H30" s="152"/>
      <c r="I30" s="152"/>
      <c r="J30" s="152"/>
    </row>
    <row r="31" spans="1:10" ht="12.75">
      <c r="A31" s="213"/>
      <c r="B31" s="131"/>
      <c r="C31" s="131"/>
      <c r="D31" s="131"/>
      <c r="E31" s="131"/>
      <c r="F31" s="131"/>
      <c r="G31" s="131"/>
      <c r="H31" s="152"/>
      <c r="I31" s="152"/>
      <c r="J31" s="152"/>
    </row>
    <row r="32" spans="1:10" ht="12.75">
      <c r="A32" s="210" t="s">
        <v>232</v>
      </c>
      <c r="B32" s="131">
        <v>816214</v>
      </c>
      <c r="C32" s="131">
        <v>172811</v>
      </c>
      <c r="D32" s="131">
        <f>SUM(B32:C32)</f>
        <v>989025</v>
      </c>
      <c r="E32" s="147">
        <v>48300</v>
      </c>
      <c r="F32" s="147">
        <v>9200</v>
      </c>
      <c r="G32" s="131">
        <f>SUM(E32:F32)</f>
        <v>57500</v>
      </c>
      <c r="H32" s="152"/>
      <c r="I32" s="152"/>
      <c r="J32" s="152"/>
    </row>
    <row r="33" spans="1:10" ht="12.75">
      <c r="A33" s="210" t="s">
        <v>233</v>
      </c>
      <c r="B33" s="131">
        <v>13793</v>
      </c>
      <c r="C33" s="131">
        <v>74966</v>
      </c>
      <c r="D33" s="131">
        <f>SUM(B33:C33)</f>
        <v>88759</v>
      </c>
      <c r="E33" s="147">
        <v>1700</v>
      </c>
      <c r="F33" s="147">
        <v>16100</v>
      </c>
      <c r="G33" s="131">
        <f>SUM(E33:F33)</f>
        <v>17800</v>
      </c>
      <c r="H33" s="152"/>
      <c r="I33" s="152"/>
      <c r="J33" s="152"/>
    </row>
    <row r="34" spans="1:10" ht="12.75">
      <c r="A34" s="210" t="s">
        <v>234</v>
      </c>
      <c r="B34" s="131">
        <v>78958</v>
      </c>
      <c r="C34" s="131">
        <v>38285</v>
      </c>
      <c r="D34" s="131">
        <f>SUM(B34:C34)</f>
        <v>117243</v>
      </c>
      <c r="E34" s="147">
        <v>2407</v>
      </c>
      <c r="F34" s="147">
        <v>3169</v>
      </c>
      <c r="G34" s="131">
        <f>SUM(E34:F34)</f>
        <v>5576</v>
      </c>
      <c r="H34" s="152"/>
      <c r="I34" s="152"/>
      <c r="J34" s="152"/>
    </row>
    <row r="35" spans="1:10" ht="12.75">
      <c r="A35" s="210" t="s">
        <v>235</v>
      </c>
      <c r="B35" s="131">
        <v>885116</v>
      </c>
      <c r="C35" s="131">
        <v>569174</v>
      </c>
      <c r="D35" s="131">
        <f>SUM(B35:C35)</f>
        <v>1454290</v>
      </c>
      <c r="E35" s="147">
        <v>114746</v>
      </c>
      <c r="F35" s="147">
        <v>19859</v>
      </c>
      <c r="G35" s="131">
        <f>SUM(E35:F35)</f>
        <v>134605</v>
      </c>
      <c r="H35" s="152"/>
      <c r="I35" s="152"/>
      <c r="J35" s="152"/>
    </row>
    <row r="36" spans="1:10" ht="12.75">
      <c r="A36" s="211" t="s">
        <v>236</v>
      </c>
      <c r="B36" s="143">
        <f>SUM(B32:B35)</f>
        <v>1794081</v>
      </c>
      <c r="C36" s="143">
        <f>SUM(C32:C35)</f>
        <v>855236</v>
      </c>
      <c r="D36" s="143">
        <f>SUM(D32:D35)</f>
        <v>2649317</v>
      </c>
      <c r="E36" s="143">
        <v>167153</v>
      </c>
      <c r="F36" s="143">
        <v>48328</v>
      </c>
      <c r="G36" s="143">
        <f>SUM(G32:G35)</f>
        <v>215481</v>
      </c>
      <c r="H36" s="152"/>
      <c r="I36" s="152"/>
      <c r="J36" s="152"/>
    </row>
    <row r="37" spans="1:10" ht="12.75">
      <c r="A37" s="211"/>
      <c r="B37" s="131"/>
      <c r="C37" s="131"/>
      <c r="D37" s="131"/>
      <c r="E37" s="131"/>
      <c r="F37" s="131"/>
      <c r="G37" s="131"/>
      <c r="H37" s="152"/>
      <c r="I37" s="152"/>
      <c r="J37" s="152"/>
    </row>
    <row r="38" spans="1:10" ht="12.75">
      <c r="A38" s="211" t="s">
        <v>237</v>
      </c>
      <c r="B38" s="143">
        <v>7749</v>
      </c>
      <c r="C38" s="143">
        <v>29373</v>
      </c>
      <c r="D38" s="143">
        <f>SUM(B38:C38)</f>
        <v>37122</v>
      </c>
      <c r="E38" s="198">
        <v>2365</v>
      </c>
      <c r="F38" s="198">
        <v>9415</v>
      </c>
      <c r="G38" s="143">
        <f>SUM(E38:F38)</f>
        <v>11780</v>
      </c>
      <c r="H38" s="152"/>
      <c r="I38" s="152"/>
      <c r="J38" s="152"/>
    </row>
    <row r="39" spans="1:10" ht="12.75">
      <c r="A39" s="211"/>
      <c r="B39" s="131"/>
      <c r="C39" s="131"/>
      <c r="D39" s="131"/>
      <c r="E39" s="131"/>
      <c r="F39" s="131"/>
      <c r="G39" s="131"/>
      <c r="H39" s="152"/>
      <c r="I39" s="152"/>
      <c r="J39" s="152"/>
    </row>
    <row r="40" spans="1:10" ht="12.75">
      <c r="A40" s="212" t="s">
        <v>238</v>
      </c>
      <c r="B40" s="131">
        <v>2405</v>
      </c>
      <c r="C40" s="131">
        <v>36040</v>
      </c>
      <c r="D40" s="131">
        <f aca="true" t="shared" si="0" ref="D40:D48">SUM(B40:C40)</f>
        <v>38445</v>
      </c>
      <c r="E40" s="147">
        <v>2405</v>
      </c>
      <c r="F40" s="147">
        <v>36040</v>
      </c>
      <c r="G40" s="131">
        <f>SUM(E40:F40)</f>
        <v>38445</v>
      </c>
      <c r="H40" s="152"/>
      <c r="I40" s="152"/>
      <c r="J40" s="152"/>
    </row>
    <row r="41" spans="1:10" ht="12.75">
      <c r="A41" s="212" t="s">
        <v>239</v>
      </c>
      <c r="B41" s="231" t="s">
        <v>168</v>
      </c>
      <c r="C41" s="131">
        <v>211700</v>
      </c>
      <c r="D41" s="131">
        <f t="shared" si="0"/>
        <v>211700</v>
      </c>
      <c r="E41" s="231" t="s">
        <v>168</v>
      </c>
      <c r="F41" s="147">
        <v>59582</v>
      </c>
      <c r="G41" s="131">
        <f>SUM(E41:F41)</f>
        <v>59582</v>
      </c>
      <c r="H41" s="152"/>
      <c r="I41" s="152"/>
      <c r="J41" s="152"/>
    </row>
    <row r="42" spans="1:10" ht="12.75">
      <c r="A42" s="212" t="s">
        <v>240</v>
      </c>
      <c r="B42" s="131">
        <v>163502</v>
      </c>
      <c r="C42" s="131">
        <v>324987</v>
      </c>
      <c r="D42" s="131">
        <f t="shared" si="0"/>
        <v>488489</v>
      </c>
      <c r="E42" s="147">
        <v>150657</v>
      </c>
      <c r="F42" s="147">
        <v>252170</v>
      </c>
      <c r="G42" s="131">
        <f>SUM(E42:F42)</f>
        <v>402827</v>
      </c>
      <c r="H42" s="152"/>
      <c r="I42" s="152"/>
      <c r="J42" s="152"/>
    </row>
    <row r="43" spans="1:10" ht="12.75">
      <c r="A43" s="210" t="s">
        <v>241</v>
      </c>
      <c r="B43" s="231" t="s">
        <v>168</v>
      </c>
      <c r="C43" s="131">
        <v>6849</v>
      </c>
      <c r="D43" s="131">
        <f t="shared" si="0"/>
        <v>6849</v>
      </c>
      <c r="E43" s="231" t="s">
        <v>168</v>
      </c>
      <c r="F43" s="231" t="s">
        <v>168</v>
      </c>
      <c r="G43" s="231" t="s">
        <v>168</v>
      </c>
      <c r="H43" s="152"/>
      <c r="I43" s="152"/>
      <c r="J43" s="152"/>
    </row>
    <row r="44" spans="1:10" ht="12.75">
      <c r="A44" s="210" t="s">
        <v>242</v>
      </c>
      <c r="B44" s="131">
        <v>6219</v>
      </c>
      <c r="C44" s="131">
        <v>30361</v>
      </c>
      <c r="D44" s="131">
        <f t="shared" si="0"/>
        <v>36580</v>
      </c>
      <c r="E44" s="147">
        <v>6200</v>
      </c>
      <c r="F44" s="147">
        <v>30270</v>
      </c>
      <c r="G44" s="131">
        <f>SUM(E44:F44)</f>
        <v>36470</v>
      </c>
      <c r="H44" s="152"/>
      <c r="I44" s="152"/>
      <c r="J44" s="152"/>
    </row>
    <row r="45" spans="1:10" ht="12.75">
      <c r="A45" s="210" t="s">
        <v>243</v>
      </c>
      <c r="B45" s="131">
        <v>23977</v>
      </c>
      <c r="C45" s="131">
        <v>31652</v>
      </c>
      <c r="D45" s="131">
        <f t="shared" si="0"/>
        <v>55629</v>
      </c>
      <c r="E45" s="147">
        <v>6488</v>
      </c>
      <c r="F45" s="147">
        <v>23973</v>
      </c>
      <c r="G45" s="131">
        <f>SUM(E45:F45)</f>
        <v>30461</v>
      </c>
      <c r="H45" s="152"/>
      <c r="I45" s="152"/>
      <c r="J45" s="152"/>
    </row>
    <row r="46" spans="1:10" ht="12.75">
      <c r="A46" s="210" t="s">
        <v>244</v>
      </c>
      <c r="B46" s="231" t="s">
        <v>168</v>
      </c>
      <c r="C46" s="131">
        <v>15561</v>
      </c>
      <c r="D46" s="131">
        <f t="shared" si="0"/>
        <v>15561</v>
      </c>
      <c r="E46" s="231" t="s">
        <v>168</v>
      </c>
      <c r="F46" s="231" t="s">
        <v>168</v>
      </c>
      <c r="G46" s="231" t="s">
        <v>168</v>
      </c>
      <c r="H46" s="152"/>
      <c r="I46" s="152"/>
      <c r="J46" s="152"/>
    </row>
    <row r="47" spans="1:10" ht="12.75">
      <c r="A47" s="210" t="s">
        <v>245</v>
      </c>
      <c r="B47" s="131">
        <v>218450</v>
      </c>
      <c r="C47" s="131">
        <v>242447</v>
      </c>
      <c r="D47" s="131">
        <f t="shared" si="0"/>
        <v>460897</v>
      </c>
      <c r="E47" s="147">
        <v>3610</v>
      </c>
      <c r="F47" s="147">
        <v>78997</v>
      </c>
      <c r="G47" s="131">
        <f>SUM(E47:F47)</f>
        <v>82607</v>
      </c>
      <c r="H47" s="152"/>
      <c r="I47" s="152"/>
      <c r="J47" s="152"/>
    </row>
    <row r="48" spans="1:10" ht="12.75">
      <c r="A48" s="210" t="s">
        <v>246</v>
      </c>
      <c r="B48" s="131">
        <v>32962</v>
      </c>
      <c r="C48" s="131">
        <v>129823</v>
      </c>
      <c r="D48" s="131">
        <f t="shared" si="0"/>
        <v>162785</v>
      </c>
      <c r="E48" s="147">
        <v>31207</v>
      </c>
      <c r="F48" s="147">
        <v>93610</v>
      </c>
      <c r="G48" s="131">
        <f>SUM(E48:F48)</f>
        <v>124817</v>
      </c>
      <c r="H48" s="152"/>
      <c r="I48" s="152"/>
      <c r="J48" s="152"/>
    </row>
    <row r="49" spans="1:10" ht="12.75">
      <c r="A49" s="213" t="s">
        <v>483</v>
      </c>
      <c r="B49" s="143">
        <f>SUM(B40:B48)</f>
        <v>447515</v>
      </c>
      <c r="C49" s="143">
        <f>SUM(C40:C48)</f>
        <v>1029420</v>
      </c>
      <c r="D49" s="143">
        <f>SUM(D40:D48)</f>
        <v>1476935</v>
      </c>
      <c r="E49" s="143">
        <v>200567</v>
      </c>
      <c r="F49" s="143">
        <v>574642</v>
      </c>
      <c r="G49" s="143">
        <f>SUM(G40:G48)</f>
        <v>775209</v>
      </c>
      <c r="H49" s="152"/>
      <c r="I49" s="152"/>
      <c r="J49" s="152"/>
    </row>
    <row r="50" spans="1:10" ht="12.75">
      <c r="A50" s="213"/>
      <c r="B50" s="131"/>
      <c r="C50" s="131"/>
      <c r="D50" s="131"/>
      <c r="E50" s="131"/>
      <c r="F50" s="131"/>
      <c r="G50" s="131"/>
      <c r="H50" s="152"/>
      <c r="I50" s="152"/>
      <c r="J50" s="152"/>
    </row>
    <row r="51" spans="1:10" ht="12.75">
      <c r="A51" s="211" t="s">
        <v>247</v>
      </c>
      <c r="B51" s="143">
        <v>118716</v>
      </c>
      <c r="C51" s="143">
        <v>125858</v>
      </c>
      <c r="D51" s="143">
        <f>SUM(B51:C51)</f>
        <v>244574</v>
      </c>
      <c r="E51" s="198">
        <v>110645</v>
      </c>
      <c r="F51" s="198">
        <v>80123</v>
      </c>
      <c r="G51" s="143">
        <f>SUM(E51:F51)</f>
        <v>190768</v>
      </c>
      <c r="H51" s="152"/>
      <c r="I51" s="152"/>
      <c r="J51" s="152"/>
    </row>
    <row r="52" spans="1:10" ht="12.75">
      <c r="A52" s="211"/>
      <c r="B52" s="131"/>
      <c r="C52" s="131"/>
      <c r="D52" s="131"/>
      <c r="E52" s="131"/>
      <c r="F52" s="131"/>
      <c r="G52" s="131"/>
      <c r="H52" s="152"/>
      <c r="I52" s="152"/>
      <c r="J52" s="152"/>
    </row>
    <row r="53" spans="1:10" ht="12.75">
      <c r="A53" s="210" t="s">
        <v>248</v>
      </c>
      <c r="B53" s="131">
        <v>631525</v>
      </c>
      <c r="C53" s="131">
        <v>1594219</v>
      </c>
      <c r="D53" s="131">
        <f>SUM(B53:C53)</f>
        <v>2225744</v>
      </c>
      <c r="E53" s="147">
        <v>563408</v>
      </c>
      <c r="F53" s="147">
        <v>1281865</v>
      </c>
      <c r="G53" s="131">
        <f>SUM(E53:F53)</f>
        <v>1845273</v>
      </c>
      <c r="H53" s="152"/>
      <c r="I53" s="152"/>
      <c r="J53" s="152"/>
    </row>
    <row r="54" spans="1:10" ht="12.75">
      <c r="A54" s="212" t="s">
        <v>249</v>
      </c>
      <c r="B54" s="131">
        <v>4343784</v>
      </c>
      <c r="C54" s="131">
        <v>1443726</v>
      </c>
      <c r="D54" s="131">
        <f>SUM(B54:C54)</f>
        <v>5787510</v>
      </c>
      <c r="E54" s="147">
        <v>4201320</v>
      </c>
      <c r="F54" s="147">
        <v>698669</v>
      </c>
      <c r="G54" s="131">
        <f>SUM(E54:F54)</f>
        <v>4899989</v>
      </c>
      <c r="H54" s="152"/>
      <c r="I54" s="152"/>
      <c r="J54" s="152"/>
    </row>
    <row r="55" spans="1:10" ht="12.75">
      <c r="A55" s="210" t="s">
        <v>250</v>
      </c>
      <c r="B55" s="131">
        <v>795148</v>
      </c>
      <c r="C55" s="131">
        <v>1230038</v>
      </c>
      <c r="D55" s="131">
        <f>SUM(B55:C55)</f>
        <v>2025186</v>
      </c>
      <c r="E55" s="147">
        <v>777973</v>
      </c>
      <c r="F55" s="147">
        <v>1146576</v>
      </c>
      <c r="G55" s="131">
        <f>SUM(E55:F55)</f>
        <v>1924549</v>
      </c>
      <c r="H55" s="152"/>
      <c r="I55" s="152"/>
      <c r="J55" s="152"/>
    </row>
    <row r="56" spans="1:10" ht="12.75">
      <c r="A56" s="210" t="s">
        <v>251</v>
      </c>
      <c r="B56" s="131">
        <v>7700</v>
      </c>
      <c r="C56" s="131">
        <v>62760</v>
      </c>
      <c r="D56" s="131">
        <f>SUM(B56:C56)</f>
        <v>70460</v>
      </c>
      <c r="E56" s="147">
        <v>7200</v>
      </c>
      <c r="F56" s="147">
        <v>58872</v>
      </c>
      <c r="G56" s="131">
        <f>SUM(E56:F56)</f>
        <v>66072</v>
      </c>
      <c r="H56" s="152"/>
      <c r="I56" s="152"/>
      <c r="J56" s="152"/>
    </row>
    <row r="57" spans="1:10" ht="12.75">
      <c r="A57" s="210" t="s">
        <v>252</v>
      </c>
      <c r="B57" s="131">
        <v>1037394</v>
      </c>
      <c r="C57" s="131">
        <v>2532641</v>
      </c>
      <c r="D57" s="131">
        <f>SUM(B57:C57)</f>
        <v>3570035</v>
      </c>
      <c r="E57" s="147">
        <v>961793</v>
      </c>
      <c r="F57" s="147">
        <v>2447269</v>
      </c>
      <c r="G57" s="131">
        <f>SUM(E57:F57)</f>
        <v>3409062</v>
      </c>
      <c r="H57" s="152"/>
      <c r="I57" s="152"/>
      <c r="J57" s="152"/>
    </row>
    <row r="58" spans="1:10" ht="12.75">
      <c r="A58" s="213" t="s">
        <v>253</v>
      </c>
      <c r="B58" s="143">
        <f>SUM(B53:B57)</f>
        <v>6815551</v>
      </c>
      <c r="C58" s="143">
        <f>SUM(C53:C57)</f>
        <v>6863384</v>
      </c>
      <c r="D58" s="143">
        <f>SUM(D53:D57)</f>
        <v>13678935</v>
      </c>
      <c r="E58" s="143">
        <v>6511694</v>
      </c>
      <c r="F58" s="143">
        <v>5633251</v>
      </c>
      <c r="G58" s="143">
        <f>SUM(G53:G57)</f>
        <v>12144945</v>
      </c>
      <c r="H58" s="152"/>
      <c r="I58" s="152"/>
      <c r="J58" s="152"/>
    </row>
    <row r="59" spans="1:10" ht="12.75">
      <c r="A59" s="213"/>
      <c r="B59" s="131"/>
      <c r="C59" s="131"/>
      <c r="D59" s="131"/>
      <c r="E59" s="131"/>
      <c r="F59" s="131"/>
      <c r="G59" s="131"/>
      <c r="H59" s="152"/>
      <c r="I59" s="152"/>
      <c r="J59" s="152"/>
    </row>
    <row r="60" spans="1:10" ht="12.75">
      <c r="A60" s="210" t="s">
        <v>254</v>
      </c>
      <c r="B60" s="131">
        <v>24316</v>
      </c>
      <c r="C60" s="131">
        <v>266679</v>
      </c>
      <c r="D60" s="131">
        <f>SUM(B60:C60)</f>
        <v>290995</v>
      </c>
      <c r="E60" s="231" t="s">
        <v>168</v>
      </c>
      <c r="F60" s="147">
        <v>120477</v>
      </c>
      <c r="G60" s="131">
        <f>SUM(E60:F60)</f>
        <v>120477</v>
      </c>
      <c r="H60" s="152"/>
      <c r="I60" s="152"/>
      <c r="J60" s="152"/>
    </row>
    <row r="61" spans="1:10" ht="12.75">
      <c r="A61" s="212" t="s">
        <v>255</v>
      </c>
      <c r="B61" s="131">
        <v>3655</v>
      </c>
      <c r="C61" s="131">
        <v>10406</v>
      </c>
      <c r="D61" s="131">
        <f>SUM(B61:C61)</f>
        <v>14061</v>
      </c>
      <c r="E61" s="147">
        <v>3655</v>
      </c>
      <c r="F61" s="147">
        <v>10406</v>
      </c>
      <c r="G61" s="131">
        <f>SUM(E61:F61)</f>
        <v>14061</v>
      </c>
      <c r="H61" s="152"/>
      <c r="I61" s="152"/>
      <c r="J61" s="152"/>
    </row>
    <row r="62" spans="1:10" ht="12.75">
      <c r="A62" s="210" t="s">
        <v>256</v>
      </c>
      <c r="B62" s="131">
        <v>414965</v>
      </c>
      <c r="C62" s="131">
        <v>1457665</v>
      </c>
      <c r="D62" s="131">
        <f>SUM(B62:C62)</f>
        <v>1872630</v>
      </c>
      <c r="E62" s="147">
        <v>78140</v>
      </c>
      <c r="F62" s="147">
        <v>770086</v>
      </c>
      <c r="G62" s="131">
        <f>SUM(E62:F62)</f>
        <v>848226</v>
      </c>
      <c r="H62" s="152"/>
      <c r="I62" s="152"/>
      <c r="J62" s="152"/>
    </row>
    <row r="63" spans="1:10" ht="12.75">
      <c r="A63" s="211" t="s">
        <v>257</v>
      </c>
      <c r="B63" s="143">
        <f>SUM(B60:B62)</f>
        <v>442936</v>
      </c>
      <c r="C63" s="143">
        <f>SUM(C60:C62)</f>
        <v>1734750</v>
      </c>
      <c r="D63" s="143">
        <f>SUM(D60:D62)</f>
        <v>2177686</v>
      </c>
      <c r="E63" s="143">
        <v>81795</v>
      </c>
      <c r="F63" s="143">
        <v>900969</v>
      </c>
      <c r="G63" s="143">
        <f>SUM(G60:G62)</f>
        <v>982764</v>
      </c>
      <c r="H63" s="152"/>
      <c r="I63" s="152"/>
      <c r="J63" s="152"/>
    </row>
    <row r="64" spans="1:10" ht="12.75">
      <c r="A64" s="211"/>
      <c r="B64" s="131"/>
      <c r="C64" s="131"/>
      <c r="D64" s="131"/>
      <c r="E64" s="131"/>
      <c r="F64" s="131"/>
      <c r="G64" s="131"/>
      <c r="H64" s="152"/>
      <c r="I64" s="152"/>
      <c r="J64" s="152"/>
    </row>
    <row r="65" spans="1:10" ht="12.75">
      <c r="A65" s="211" t="s">
        <v>258</v>
      </c>
      <c r="B65" s="143">
        <v>28858</v>
      </c>
      <c r="C65" s="143">
        <v>595271</v>
      </c>
      <c r="D65" s="143">
        <f>SUM(B65:C65)</f>
        <v>624129</v>
      </c>
      <c r="E65" s="198">
        <v>21987</v>
      </c>
      <c r="F65" s="198">
        <v>405649</v>
      </c>
      <c r="G65" s="143">
        <f>SUM(E65:F65)</f>
        <v>427636</v>
      </c>
      <c r="H65" s="152"/>
      <c r="I65" s="152"/>
      <c r="J65" s="152"/>
    </row>
    <row r="66" spans="1:10" ht="12.75">
      <c r="A66" s="211"/>
      <c r="B66" s="131"/>
      <c r="C66" s="131"/>
      <c r="D66" s="131"/>
      <c r="E66" s="131"/>
      <c r="F66" s="131"/>
      <c r="G66" s="131"/>
      <c r="H66" s="152"/>
      <c r="I66" s="152"/>
      <c r="J66" s="152"/>
    </row>
    <row r="67" spans="1:10" ht="12.75">
      <c r="A67" s="210" t="s">
        <v>259</v>
      </c>
      <c r="B67" s="131">
        <v>2482428</v>
      </c>
      <c r="C67" s="131">
        <v>201278</v>
      </c>
      <c r="D67" s="131">
        <f>SUM(B67:C67)</f>
        <v>2683706</v>
      </c>
      <c r="E67" s="147">
        <v>2355473</v>
      </c>
      <c r="F67" s="147">
        <v>109400</v>
      </c>
      <c r="G67" s="131">
        <f>SUM(E67:F67)</f>
        <v>2464873</v>
      </c>
      <c r="H67" s="152"/>
      <c r="I67" s="152"/>
      <c r="J67" s="152"/>
    </row>
    <row r="68" spans="1:10" ht="12.75">
      <c r="A68" s="212" t="s">
        <v>260</v>
      </c>
      <c r="B68" s="131">
        <v>54400</v>
      </c>
      <c r="C68" s="131">
        <v>25600</v>
      </c>
      <c r="D68" s="131">
        <f>SUM(B68:C68)</f>
        <v>80000</v>
      </c>
      <c r="E68" s="147">
        <v>54400</v>
      </c>
      <c r="F68" s="147">
        <v>25600</v>
      </c>
      <c r="G68" s="131">
        <f>SUM(E68:F68)</f>
        <v>80000</v>
      </c>
      <c r="H68" s="152"/>
      <c r="I68" s="152"/>
      <c r="J68" s="152"/>
    </row>
    <row r="69" spans="1:10" ht="12.75">
      <c r="A69" s="211" t="s">
        <v>261</v>
      </c>
      <c r="B69" s="143">
        <f>SUM(B67:B68)</f>
        <v>2536828</v>
      </c>
      <c r="C69" s="143">
        <f>SUM(C67:C68)</f>
        <v>226878</v>
      </c>
      <c r="D69" s="143">
        <f>SUM(D67:D68)</f>
        <v>2763706</v>
      </c>
      <c r="E69" s="143">
        <v>2409873</v>
      </c>
      <c r="F69" s="143">
        <v>135000</v>
      </c>
      <c r="G69" s="143">
        <f>SUM(G67:G68)</f>
        <v>2544873</v>
      </c>
      <c r="H69" s="152"/>
      <c r="I69" s="152"/>
      <c r="J69" s="152"/>
    </row>
    <row r="70" spans="1:10" ht="12.75">
      <c r="A70" s="211"/>
      <c r="B70" s="131"/>
      <c r="C70" s="131"/>
      <c r="D70" s="131"/>
      <c r="E70" s="131"/>
      <c r="F70" s="131"/>
      <c r="G70" s="131"/>
      <c r="H70" s="152"/>
      <c r="I70" s="152"/>
      <c r="J70" s="152"/>
    </row>
    <row r="71" spans="1:10" ht="12.75">
      <c r="A71" s="212" t="s">
        <v>262</v>
      </c>
      <c r="B71" s="231" t="s">
        <v>168</v>
      </c>
      <c r="C71" s="131">
        <v>45535</v>
      </c>
      <c r="D71" s="131">
        <f aca="true" t="shared" si="1" ref="D71:D78">SUM(B71:C71)</f>
        <v>45535</v>
      </c>
      <c r="E71" s="231" t="s">
        <v>168</v>
      </c>
      <c r="F71" s="147">
        <v>45535</v>
      </c>
      <c r="G71" s="131">
        <f aca="true" t="shared" si="2" ref="G71:G78">SUM(E71:F71)</f>
        <v>45535</v>
      </c>
      <c r="H71" s="152"/>
      <c r="I71" s="152"/>
      <c r="J71" s="152"/>
    </row>
    <row r="72" spans="1:10" ht="12.75">
      <c r="A72" s="212" t="s">
        <v>263</v>
      </c>
      <c r="B72" s="131">
        <v>658512</v>
      </c>
      <c r="C72" s="231" t="s">
        <v>168</v>
      </c>
      <c r="D72" s="131">
        <f t="shared" si="1"/>
        <v>658512</v>
      </c>
      <c r="E72" s="147">
        <v>55452</v>
      </c>
      <c r="F72" s="231" t="s">
        <v>168</v>
      </c>
      <c r="G72" s="131">
        <f t="shared" si="2"/>
        <v>55452</v>
      </c>
      <c r="H72" s="152"/>
      <c r="I72" s="152"/>
      <c r="J72" s="152"/>
    </row>
    <row r="73" spans="1:10" ht="12.75">
      <c r="A73" s="212" t="s">
        <v>264</v>
      </c>
      <c r="B73" s="131">
        <v>302039</v>
      </c>
      <c r="C73" s="131">
        <v>170251</v>
      </c>
      <c r="D73" s="131">
        <f t="shared" si="1"/>
        <v>472290</v>
      </c>
      <c r="E73" s="147">
        <v>2552</v>
      </c>
      <c r="F73" s="147">
        <v>170251</v>
      </c>
      <c r="G73" s="131">
        <f t="shared" si="2"/>
        <v>172803</v>
      </c>
      <c r="H73" s="152"/>
      <c r="I73" s="152"/>
      <c r="J73" s="152"/>
    </row>
    <row r="74" spans="1:10" ht="12.75">
      <c r="A74" s="210" t="s">
        <v>265</v>
      </c>
      <c r="B74" s="131">
        <v>4772</v>
      </c>
      <c r="C74" s="131">
        <v>24393</v>
      </c>
      <c r="D74" s="131">
        <f t="shared" si="1"/>
        <v>29165</v>
      </c>
      <c r="E74" s="147">
        <v>4772</v>
      </c>
      <c r="F74" s="147">
        <v>24393</v>
      </c>
      <c r="G74" s="131">
        <f t="shared" si="2"/>
        <v>29165</v>
      </c>
      <c r="H74" s="152"/>
      <c r="I74" s="152"/>
      <c r="J74" s="152"/>
    </row>
    <row r="75" spans="1:10" ht="12.75">
      <c r="A75" s="210" t="s">
        <v>266</v>
      </c>
      <c r="B75" s="131">
        <v>316029</v>
      </c>
      <c r="C75" s="231" t="s">
        <v>168</v>
      </c>
      <c r="D75" s="131">
        <f t="shared" si="1"/>
        <v>316029</v>
      </c>
      <c r="E75" s="147">
        <v>233706</v>
      </c>
      <c r="F75" s="231" t="s">
        <v>168</v>
      </c>
      <c r="G75" s="131">
        <f t="shared" si="2"/>
        <v>233706</v>
      </c>
      <c r="H75" s="152"/>
      <c r="I75" s="152"/>
      <c r="J75" s="152"/>
    </row>
    <row r="76" spans="1:10" ht="12.75">
      <c r="A76" s="212" t="s">
        <v>267</v>
      </c>
      <c r="B76" s="131">
        <v>10613</v>
      </c>
      <c r="C76" s="131">
        <v>3942</v>
      </c>
      <c r="D76" s="131">
        <f t="shared" si="1"/>
        <v>14555</v>
      </c>
      <c r="E76" s="147">
        <v>10613</v>
      </c>
      <c r="F76" s="147">
        <v>3942</v>
      </c>
      <c r="G76" s="131">
        <f t="shared" si="2"/>
        <v>14555</v>
      </c>
      <c r="H76" s="152"/>
      <c r="I76" s="152"/>
      <c r="J76" s="152"/>
    </row>
    <row r="77" spans="1:10" ht="12.75">
      <c r="A77" s="212" t="s">
        <v>268</v>
      </c>
      <c r="B77" s="131">
        <v>52274</v>
      </c>
      <c r="C77" s="131">
        <v>139</v>
      </c>
      <c r="D77" s="131">
        <f t="shared" si="1"/>
        <v>52413</v>
      </c>
      <c r="E77" s="147">
        <v>27261</v>
      </c>
      <c r="F77" s="147">
        <v>139</v>
      </c>
      <c r="G77" s="131">
        <f t="shared" si="2"/>
        <v>27400</v>
      </c>
      <c r="H77" s="152"/>
      <c r="I77" s="152"/>
      <c r="J77" s="152"/>
    </row>
    <row r="78" spans="1:10" ht="12.75">
      <c r="A78" s="210" t="s">
        <v>269</v>
      </c>
      <c r="B78" s="131">
        <v>46448</v>
      </c>
      <c r="C78" s="231" t="s">
        <v>168</v>
      </c>
      <c r="D78" s="131">
        <f t="shared" si="1"/>
        <v>46448</v>
      </c>
      <c r="E78" s="147">
        <v>30191</v>
      </c>
      <c r="F78" s="231" t="s">
        <v>168</v>
      </c>
      <c r="G78" s="131">
        <f t="shared" si="2"/>
        <v>30191</v>
      </c>
      <c r="H78" s="152"/>
      <c r="I78" s="152"/>
      <c r="J78" s="152"/>
    </row>
    <row r="79" spans="1:10" ht="12.75">
      <c r="A79" s="213" t="s">
        <v>484</v>
      </c>
      <c r="B79" s="143">
        <f>SUM(B71:B78)</f>
        <v>1390687</v>
      </c>
      <c r="C79" s="143">
        <f>SUM(C71:C78)</f>
        <v>244260</v>
      </c>
      <c r="D79" s="143">
        <f>SUM(D71:D78)</f>
        <v>1634947</v>
      </c>
      <c r="E79" s="143">
        <v>364547</v>
      </c>
      <c r="F79" s="143">
        <v>244260</v>
      </c>
      <c r="G79" s="143">
        <f>SUM(G71:G78)</f>
        <v>608807</v>
      </c>
      <c r="H79" s="152"/>
      <c r="I79" s="152"/>
      <c r="J79" s="152"/>
    </row>
    <row r="80" spans="1:10" ht="12.75">
      <c r="A80" s="213"/>
      <c r="B80" s="131"/>
      <c r="C80" s="131"/>
      <c r="D80" s="131"/>
      <c r="E80" s="131"/>
      <c r="F80" s="131"/>
      <c r="G80" s="131"/>
      <c r="H80" s="152"/>
      <c r="I80" s="152"/>
      <c r="J80" s="152"/>
    </row>
    <row r="81" spans="1:10" ht="12.75">
      <c r="A81" s="210" t="s">
        <v>270</v>
      </c>
      <c r="B81" s="131">
        <v>6966</v>
      </c>
      <c r="C81" s="131">
        <v>4918</v>
      </c>
      <c r="D81" s="131">
        <f>SUM(B81:C81)</f>
        <v>11884</v>
      </c>
      <c r="E81" s="147">
        <v>2070</v>
      </c>
      <c r="F81" s="147">
        <v>2085</v>
      </c>
      <c r="G81" s="131">
        <f>SUM(E81:F81)</f>
        <v>4155</v>
      </c>
      <c r="H81" s="152"/>
      <c r="I81" s="152"/>
      <c r="J81" s="152"/>
    </row>
    <row r="82" spans="1:10" ht="12.75">
      <c r="A82" s="210" t="s">
        <v>271</v>
      </c>
      <c r="B82" s="131">
        <v>74155</v>
      </c>
      <c r="C82" s="131">
        <v>97425</v>
      </c>
      <c r="D82" s="131">
        <f>SUM(B82:C82)</f>
        <v>171580</v>
      </c>
      <c r="E82" s="147">
        <v>56150</v>
      </c>
      <c r="F82" s="147">
        <v>73560</v>
      </c>
      <c r="G82" s="131">
        <f>SUM(E82:F82)</f>
        <v>129710</v>
      </c>
      <c r="H82" s="152"/>
      <c r="I82" s="152"/>
      <c r="J82" s="152"/>
    </row>
    <row r="83" spans="1:10" ht="12.75">
      <c r="A83" s="211" t="s">
        <v>272</v>
      </c>
      <c r="B83" s="143">
        <f>SUM(B81:B82)</f>
        <v>81121</v>
      </c>
      <c r="C83" s="143">
        <f>SUM(C81:C82)</f>
        <v>102343</v>
      </c>
      <c r="D83" s="143">
        <f>SUM(D81:D82)</f>
        <v>183464</v>
      </c>
      <c r="E83" s="143">
        <v>58220</v>
      </c>
      <c r="F83" s="143">
        <v>75645</v>
      </c>
      <c r="G83" s="143">
        <f>SUM(G81:G82)</f>
        <v>133865</v>
      </c>
      <c r="H83" s="152"/>
      <c r="I83" s="152"/>
      <c r="J83" s="152"/>
    </row>
    <row r="84" spans="1:10" ht="12.75">
      <c r="A84" s="211"/>
      <c r="B84" s="131"/>
      <c r="C84" s="131"/>
      <c r="D84" s="131"/>
      <c r="E84" s="131"/>
      <c r="F84" s="131"/>
      <c r="G84" s="131"/>
      <c r="H84" s="152"/>
      <c r="I84" s="152"/>
      <c r="J84" s="152"/>
    </row>
    <row r="85" spans="1:10" ht="13.5" thickBot="1">
      <c r="A85" s="330" t="s">
        <v>273</v>
      </c>
      <c r="B85" s="155">
        <f aca="true" t="shared" si="3" ref="B85:G85">SUM(B12,B14,B16,B21,B23,B25,B30,B36,B38,B49,B51,B58,B63,B65,B69,B79,B83)</f>
        <v>14643443</v>
      </c>
      <c r="C85" s="155">
        <f t="shared" si="3"/>
        <v>16307228</v>
      </c>
      <c r="D85" s="155">
        <f t="shared" si="3"/>
        <v>30950671</v>
      </c>
      <c r="E85" s="155">
        <f t="shared" si="3"/>
        <v>10037693</v>
      </c>
      <c r="F85" s="155">
        <f t="shared" si="3"/>
        <v>8619861</v>
      </c>
      <c r="G85" s="155">
        <f t="shared" si="3"/>
        <v>18657554</v>
      </c>
      <c r="H85" s="152"/>
      <c r="I85" s="152"/>
      <c r="J85" s="152"/>
    </row>
    <row r="86" spans="4:7" ht="12.75">
      <c r="D86" s="152"/>
      <c r="G86" s="152"/>
    </row>
    <row r="87" spans="2:7" ht="12.75">
      <c r="B87" s="151"/>
      <c r="C87" s="151"/>
      <c r="D87" s="151"/>
      <c r="E87" s="151"/>
      <c r="F87" s="151"/>
      <c r="G87" s="151"/>
    </row>
  </sheetData>
  <mergeCells count="10">
    <mergeCell ref="A1:G1"/>
    <mergeCell ref="A3:G3"/>
    <mergeCell ref="C6:C7"/>
    <mergeCell ref="F6:F7"/>
    <mergeCell ref="B5:D5"/>
    <mergeCell ref="E5:G5"/>
    <mergeCell ref="B6:B7"/>
    <mergeCell ref="E6:E7"/>
    <mergeCell ref="D6:D7"/>
    <mergeCell ref="G6:G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5"/>
  <dimension ref="A1:S88"/>
  <sheetViews>
    <sheetView zoomScale="75" zoomScaleNormal="75" zoomScaleSheetLayoutView="25" workbookViewId="0" topLeftCell="A1">
      <selection activeCell="A1" sqref="A1:I1"/>
    </sheetView>
  </sheetViews>
  <sheetFormatPr defaultColWidth="11.421875" defaultRowHeight="12.75"/>
  <cols>
    <col min="1" max="1" width="25.7109375" style="121" customWidth="1"/>
    <col min="2" max="9" width="12.57421875" style="121" customWidth="1"/>
    <col min="10" max="16384" width="11.421875" style="121" customWidth="1"/>
  </cols>
  <sheetData>
    <row r="1" spans="1:9" ht="18">
      <c r="A1" s="366" t="s">
        <v>0</v>
      </c>
      <c r="B1" s="366"/>
      <c r="C1" s="366"/>
      <c r="D1" s="366"/>
      <c r="E1" s="366"/>
      <c r="F1" s="366"/>
      <c r="G1" s="366"/>
      <c r="H1" s="366"/>
      <c r="I1" s="366"/>
    </row>
    <row r="3" spans="1:9" ht="15">
      <c r="A3" s="367" t="s">
        <v>495</v>
      </c>
      <c r="B3" s="367"/>
      <c r="C3" s="367"/>
      <c r="D3" s="367"/>
      <c r="E3" s="367"/>
      <c r="F3" s="367"/>
      <c r="G3" s="367"/>
      <c r="H3" s="367"/>
      <c r="I3" s="367"/>
    </row>
    <row r="4" spans="1:10" ht="12.75">
      <c r="A4" s="128"/>
      <c r="B4" s="184"/>
      <c r="C4" s="184"/>
      <c r="D4" s="184"/>
      <c r="E4" s="184"/>
      <c r="F4" s="184"/>
      <c r="G4" s="184"/>
      <c r="H4" s="184"/>
      <c r="I4" s="184"/>
      <c r="J4" s="132"/>
    </row>
    <row r="5" spans="1:10" ht="12.75">
      <c r="A5" s="162" t="s">
        <v>203</v>
      </c>
      <c r="B5" s="371" t="s">
        <v>9</v>
      </c>
      <c r="C5" s="315"/>
      <c r="D5" s="372"/>
      <c r="E5" s="233" t="s">
        <v>53</v>
      </c>
      <c r="F5" s="126" t="s">
        <v>53</v>
      </c>
      <c r="G5" s="371" t="s">
        <v>308</v>
      </c>
      <c r="H5" s="315"/>
      <c r="I5" s="315"/>
      <c r="J5" s="132"/>
    </row>
    <row r="6" spans="1:10" ht="12.75">
      <c r="A6" s="137" t="s">
        <v>209</v>
      </c>
      <c r="B6" s="359" t="s">
        <v>86</v>
      </c>
      <c r="C6" s="407" t="s">
        <v>309</v>
      </c>
      <c r="D6" s="359" t="s">
        <v>9</v>
      </c>
      <c r="E6" s="125" t="s">
        <v>67</v>
      </c>
      <c r="F6" s="234" t="s">
        <v>310</v>
      </c>
      <c r="G6" s="359" t="s">
        <v>86</v>
      </c>
      <c r="H6" s="407" t="s">
        <v>309</v>
      </c>
      <c r="I6" s="361" t="s">
        <v>9</v>
      </c>
      <c r="J6" s="132"/>
    </row>
    <row r="7" spans="1:10" ht="13.5" thickBot="1">
      <c r="A7" s="160" t="s">
        <v>212</v>
      </c>
      <c r="B7" s="360"/>
      <c r="C7" s="408"/>
      <c r="D7" s="360"/>
      <c r="E7" s="141" t="s">
        <v>311</v>
      </c>
      <c r="F7" s="165" t="s">
        <v>311</v>
      </c>
      <c r="G7" s="360"/>
      <c r="H7" s="408"/>
      <c r="I7" s="362"/>
      <c r="J7" s="132"/>
    </row>
    <row r="8" spans="1:17" ht="12.75">
      <c r="A8" s="209" t="s">
        <v>217</v>
      </c>
      <c r="B8" s="231" t="s">
        <v>168</v>
      </c>
      <c r="C8" s="231" t="s">
        <v>168</v>
      </c>
      <c r="D8" s="231" t="s">
        <v>168</v>
      </c>
      <c r="E8" s="231" t="s">
        <v>168</v>
      </c>
      <c r="F8" s="231" t="s">
        <v>168</v>
      </c>
      <c r="G8" s="231" t="s">
        <v>168</v>
      </c>
      <c r="H8" s="231" t="s">
        <v>168</v>
      </c>
      <c r="I8" s="231" t="s">
        <v>168</v>
      </c>
      <c r="J8" s="243"/>
      <c r="K8" s="152"/>
      <c r="P8" s="186"/>
      <c r="Q8" s="186"/>
    </row>
    <row r="9" spans="1:17" ht="12.75">
      <c r="A9" s="210" t="s">
        <v>218</v>
      </c>
      <c r="B9" s="147">
        <v>2714</v>
      </c>
      <c r="C9" s="147">
        <v>36057</v>
      </c>
      <c r="D9" s="235">
        <f>SUM(B9:C9)</f>
        <v>38771</v>
      </c>
      <c r="E9" s="231" t="s">
        <v>168</v>
      </c>
      <c r="F9" s="231" t="s">
        <v>168</v>
      </c>
      <c r="G9" s="147">
        <v>2714</v>
      </c>
      <c r="H9" s="147">
        <v>36057</v>
      </c>
      <c r="I9" s="194">
        <f>SUM(G9:H9)</f>
        <v>38771</v>
      </c>
      <c r="J9" s="243"/>
      <c r="K9" s="152"/>
      <c r="P9" s="186"/>
      <c r="Q9" s="186"/>
    </row>
    <row r="10" spans="1:17" ht="12.75">
      <c r="A10" s="210" t="s">
        <v>219</v>
      </c>
      <c r="B10" s="147">
        <v>146672</v>
      </c>
      <c r="C10" s="147">
        <v>220009</v>
      </c>
      <c r="D10" s="235">
        <f>SUM(B10:C10)</f>
        <v>366681</v>
      </c>
      <c r="E10" s="231" t="s">
        <v>168</v>
      </c>
      <c r="F10" s="231" t="s">
        <v>168</v>
      </c>
      <c r="G10" s="147">
        <v>146672</v>
      </c>
      <c r="H10" s="147">
        <v>220009</v>
      </c>
      <c r="I10" s="194">
        <f>SUM(G10:H10)</f>
        <v>366681</v>
      </c>
      <c r="J10" s="243"/>
      <c r="K10" s="152"/>
      <c r="P10" s="186"/>
      <c r="Q10" s="186"/>
    </row>
    <row r="11" spans="1:17" ht="12.75">
      <c r="A11" s="210" t="s">
        <v>220</v>
      </c>
      <c r="B11" s="147">
        <v>112112</v>
      </c>
      <c r="C11" s="231" t="s">
        <v>168</v>
      </c>
      <c r="D11" s="235">
        <f>SUM(B11:C11)</f>
        <v>112112</v>
      </c>
      <c r="E11" s="231" t="s">
        <v>168</v>
      </c>
      <c r="F11" s="231" t="s">
        <v>168</v>
      </c>
      <c r="G11" s="147">
        <v>112112</v>
      </c>
      <c r="H11" s="231" t="s">
        <v>168</v>
      </c>
      <c r="I11" s="194">
        <f>SUM(G11:H11)</f>
        <v>112112</v>
      </c>
      <c r="J11" s="243"/>
      <c r="K11" s="152"/>
      <c r="P11" s="186"/>
      <c r="Q11" s="186"/>
    </row>
    <row r="12" spans="1:17" ht="12.75">
      <c r="A12" s="211" t="s">
        <v>221</v>
      </c>
      <c r="B12" s="196">
        <v>261498</v>
      </c>
      <c r="C12" s="196">
        <v>256066</v>
      </c>
      <c r="D12" s="196">
        <f>SUM(D8:D11)</f>
        <v>517564</v>
      </c>
      <c r="E12" s="236" t="s">
        <v>168</v>
      </c>
      <c r="F12" s="236" t="s">
        <v>168</v>
      </c>
      <c r="G12" s="196">
        <v>261498</v>
      </c>
      <c r="H12" s="196">
        <v>256066</v>
      </c>
      <c r="I12" s="196">
        <f>SUM(I8:I11)</f>
        <v>517564</v>
      </c>
      <c r="J12" s="243"/>
      <c r="K12" s="152"/>
      <c r="P12" s="186"/>
      <c r="Q12" s="186"/>
    </row>
    <row r="13" spans="1:17" ht="12.75">
      <c r="A13" s="211"/>
      <c r="B13" s="193"/>
      <c r="C13" s="193"/>
      <c r="D13" s="193"/>
      <c r="E13" s="237"/>
      <c r="F13" s="193"/>
      <c r="G13" s="193"/>
      <c r="H13" s="193"/>
      <c r="I13" s="193"/>
      <c r="J13" s="243"/>
      <c r="K13" s="152"/>
      <c r="P13" s="186"/>
      <c r="Q13" s="186"/>
    </row>
    <row r="14" spans="1:17" ht="12.75">
      <c r="A14" s="211" t="s">
        <v>222</v>
      </c>
      <c r="B14" s="236" t="s">
        <v>168</v>
      </c>
      <c r="C14" s="236" t="s">
        <v>168</v>
      </c>
      <c r="D14" s="236" t="s">
        <v>168</v>
      </c>
      <c r="E14" s="236" t="s">
        <v>168</v>
      </c>
      <c r="F14" s="236" t="s">
        <v>168</v>
      </c>
      <c r="G14" s="236" t="s">
        <v>168</v>
      </c>
      <c r="H14" s="236" t="s">
        <v>168</v>
      </c>
      <c r="I14" s="236" t="s">
        <v>168</v>
      </c>
      <c r="J14" s="243"/>
      <c r="K14" s="152"/>
      <c r="P14" s="186"/>
      <c r="Q14" s="186"/>
    </row>
    <row r="15" spans="1:17" ht="12.75">
      <c r="A15" s="211"/>
      <c r="B15" s="193"/>
      <c r="C15" s="193"/>
      <c r="D15" s="193"/>
      <c r="E15" s="237"/>
      <c r="F15" s="193"/>
      <c r="G15" s="193"/>
      <c r="H15" s="193"/>
      <c r="I15" s="193"/>
      <c r="J15" s="243"/>
      <c r="K15" s="152"/>
      <c r="P15" s="186"/>
      <c r="Q15" s="186"/>
    </row>
    <row r="16" spans="1:17" ht="12.75">
      <c r="A16" s="211" t="s">
        <v>223</v>
      </c>
      <c r="B16" s="236" t="s">
        <v>168</v>
      </c>
      <c r="C16" s="236" t="s">
        <v>168</v>
      </c>
      <c r="D16" s="236" t="s">
        <v>168</v>
      </c>
      <c r="E16" s="236" t="s">
        <v>168</v>
      </c>
      <c r="F16" s="236" t="s">
        <v>168</v>
      </c>
      <c r="G16" s="236" t="s">
        <v>168</v>
      </c>
      <c r="H16" s="236" t="s">
        <v>168</v>
      </c>
      <c r="I16" s="236" t="s">
        <v>168</v>
      </c>
      <c r="J16" s="243"/>
      <c r="K16" s="152"/>
      <c r="P16" s="186"/>
      <c r="Q16" s="186"/>
    </row>
    <row r="17" spans="1:17" ht="12.75">
      <c r="A17" s="211"/>
      <c r="B17" s="193"/>
      <c r="C17" s="193"/>
      <c r="D17" s="193"/>
      <c r="E17" s="237"/>
      <c r="F17" s="193"/>
      <c r="G17" s="193"/>
      <c r="H17" s="193"/>
      <c r="I17" s="193"/>
      <c r="J17" s="243"/>
      <c r="K17" s="152"/>
      <c r="P17" s="186"/>
      <c r="Q17" s="186"/>
    </row>
    <row r="18" spans="1:17" ht="12.75">
      <c r="A18" s="212" t="s">
        <v>224</v>
      </c>
      <c r="B18" s="147">
        <v>28798</v>
      </c>
      <c r="C18" s="147">
        <v>544187</v>
      </c>
      <c r="D18" s="235">
        <f>SUM(B18:C18)</f>
        <v>572985</v>
      </c>
      <c r="E18" s="147">
        <v>1100</v>
      </c>
      <c r="F18" s="231" t="s">
        <v>168</v>
      </c>
      <c r="G18" s="147">
        <v>27698</v>
      </c>
      <c r="H18" s="147">
        <v>544187</v>
      </c>
      <c r="I18" s="194">
        <f>SUM(G18:H18)</f>
        <v>571885</v>
      </c>
      <c r="J18" s="243"/>
      <c r="K18" s="152"/>
      <c r="P18" s="186"/>
      <c r="Q18" s="186"/>
    </row>
    <row r="19" spans="1:17" ht="12.75">
      <c r="A19" s="212" t="s">
        <v>225</v>
      </c>
      <c r="B19" s="147">
        <v>7435</v>
      </c>
      <c r="C19" s="231" t="s">
        <v>168</v>
      </c>
      <c r="D19" s="235">
        <f>SUM(B19:C19)</f>
        <v>7435</v>
      </c>
      <c r="E19" s="231" t="s">
        <v>168</v>
      </c>
      <c r="F19" s="231" t="s">
        <v>168</v>
      </c>
      <c r="G19" s="147">
        <v>7435</v>
      </c>
      <c r="H19" s="231" t="s">
        <v>168</v>
      </c>
      <c r="I19" s="194">
        <f>SUM(G19:H19)</f>
        <v>7435</v>
      </c>
      <c r="J19" s="243"/>
      <c r="K19" s="152"/>
      <c r="P19" s="186"/>
      <c r="Q19" s="186"/>
    </row>
    <row r="20" spans="1:17" ht="12.75">
      <c r="A20" s="210" t="s">
        <v>226</v>
      </c>
      <c r="B20" s="147">
        <v>4240</v>
      </c>
      <c r="C20" s="147">
        <v>1060</v>
      </c>
      <c r="D20" s="235">
        <f>SUM(B20:C20)</f>
        <v>5300</v>
      </c>
      <c r="E20" s="231" t="s">
        <v>168</v>
      </c>
      <c r="F20" s="231" t="s">
        <v>168</v>
      </c>
      <c r="G20" s="147">
        <v>4240</v>
      </c>
      <c r="H20" s="147">
        <v>1060</v>
      </c>
      <c r="I20" s="194">
        <f>SUM(G20:H20)</f>
        <v>5300</v>
      </c>
      <c r="J20" s="243"/>
      <c r="K20" s="152"/>
      <c r="P20" s="186"/>
      <c r="Q20" s="186"/>
    </row>
    <row r="21" spans="1:17" ht="12.75">
      <c r="A21" s="213" t="s">
        <v>481</v>
      </c>
      <c r="B21" s="196">
        <v>40473</v>
      </c>
      <c r="C21" s="196">
        <v>545247</v>
      </c>
      <c r="D21" s="196">
        <f>SUM(D18:D20)</f>
        <v>585720</v>
      </c>
      <c r="E21" s="196">
        <v>1100</v>
      </c>
      <c r="F21" s="236" t="s">
        <v>168</v>
      </c>
      <c r="G21" s="196">
        <v>39373</v>
      </c>
      <c r="H21" s="196">
        <v>545247</v>
      </c>
      <c r="I21" s="196">
        <f>SUM(I18:I20)</f>
        <v>584620</v>
      </c>
      <c r="J21" s="243"/>
      <c r="K21" s="152"/>
      <c r="P21" s="186"/>
      <c r="Q21" s="186"/>
    </row>
    <row r="22" spans="1:17" ht="12.75">
      <c r="A22" s="213"/>
      <c r="B22" s="193"/>
      <c r="C22" s="193"/>
      <c r="D22" s="193"/>
      <c r="E22" s="237"/>
      <c r="F22" s="193"/>
      <c r="G22" s="193"/>
      <c r="H22" s="193"/>
      <c r="I22" s="193"/>
      <c r="J22" s="243"/>
      <c r="K22" s="152"/>
      <c r="P22" s="186"/>
      <c r="Q22" s="186"/>
    </row>
    <row r="23" spans="1:17" ht="12.75">
      <c r="A23" s="211" t="s">
        <v>227</v>
      </c>
      <c r="B23" s="238">
        <v>39885</v>
      </c>
      <c r="C23" s="238">
        <v>724632</v>
      </c>
      <c r="D23" s="239">
        <f>SUM(B23:C23)</f>
        <v>764517</v>
      </c>
      <c r="E23" s="238">
        <v>1150</v>
      </c>
      <c r="F23" s="238">
        <v>2690</v>
      </c>
      <c r="G23" s="238">
        <v>36045</v>
      </c>
      <c r="H23" s="238">
        <v>724632</v>
      </c>
      <c r="I23" s="195">
        <f>SUM(G23:H23)</f>
        <v>760677</v>
      </c>
      <c r="J23" s="243"/>
      <c r="K23" s="152"/>
      <c r="P23" s="186"/>
      <c r="Q23" s="186"/>
    </row>
    <row r="24" spans="1:17" ht="12.75">
      <c r="A24" s="211"/>
      <c r="B24" s="193"/>
      <c r="C24" s="193"/>
      <c r="D24" s="193"/>
      <c r="E24" s="237"/>
      <c r="F24" s="193"/>
      <c r="G24" s="193"/>
      <c r="H24" s="193"/>
      <c r="I24" s="193"/>
      <c r="J24" s="243"/>
      <c r="K24" s="152"/>
      <c r="P24" s="186"/>
      <c r="Q24" s="186"/>
    </row>
    <row r="25" spans="1:17" ht="12.75">
      <c r="A25" s="211" t="s">
        <v>228</v>
      </c>
      <c r="B25" s="238">
        <v>130231</v>
      </c>
      <c r="C25" s="238">
        <v>1503784</v>
      </c>
      <c r="D25" s="239">
        <f>SUM(B25:C25)</f>
        <v>1634015</v>
      </c>
      <c r="E25" s="238">
        <v>1542</v>
      </c>
      <c r="F25" s="236" t="s">
        <v>168</v>
      </c>
      <c r="G25" s="238">
        <v>128689</v>
      </c>
      <c r="H25" s="238">
        <v>1503784</v>
      </c>
      <c r="I25" s="195">
        <f>SUM(G25:H25)</f>
        <v>1632473</v>
      </c>
      <c r="J25" s="243"/>
      <c r="K25" s="152"/>
      <c r="P25" s="186"/>
      <c r="Q25" s="186"/>
    </row>
    <row r="26" spans="1:17" ht="12.75">
      <c r="A26" s="211"/>
      <c r="B26" s="193"/>
      <c r="C26" s="193"/>
      <c r="D26" s="193"/>
      <c r="E26" s="237"/>
      <c r="F26" s="193"/>
      <c r="G26" s="193"/>
      <c r="H26" s="193"/>
      <c r="I26" s="193"/>
      <c r="J26" s="243"/>
      <c r="K26" s="152"/>
      <c r="P26" s="186"/>
      <c r="Q26" s="186"/>
    </row>
    <row r="27" spans="1:17" ht="12.75">
      <c r="A27" s="210" t="s">
        <v>229</v>
      </c>
      <c r="B27" s="147">
        <v>12813</v>
      </c>
      <c r="C27" s="147">
        <v>54429</v>
      </c>
      <c r="D27" s="235">
        <f>SUM(B27:C27)</f>
        <v>67242</v>
      </c>
      <c r="E27" s="231" t="s">
        <v>168</v>
      </c>
      <c r="F27" s="231" t="s">
        <v>168</v>
      </c>
      <c r="G27" s="147">
        <v>12813</v>
      </c>
      <c r="H27" s="147">
        <v>54429</v>
      </c>
      <c r="I27" s="194">
        <f>SUM(G27:H27)</f>
        <v>67242</v>
      </c>
      <c r="J27" s="243"/>
      <c r="K27" s="152"/>
      <c r="P27" s="186"/>
      <c r="Q27" s="186"/>
    </row>
    <row r="28" spans="1:17" ht="12.75">
      <c r="A28" s="210" t="s">
        <v>230</v>
      </c>
      <c r="B28" s="231" t="s">
        <v>168</v>
      </c>
      <c r="C28" s="231" t="s">
        <v>168</v>
      </c>
      <c r="D28" s="231" t="s">
        <v>168</v>
      </c>
      <c r="E28" s="231" t="s">
        <v>168</v>
      </c>
      <c r="F28" s="231" t="s">
        <v>168</v>
      </c>
      <c r="G28" s="231" t="s">
        <v>168</v>
      </c>
      <c r="H28" s="231" t="s">
        <v>168</v>
      </c>
      <c r="I28" s="231" t="s">
        <v>168</v>
      </c>
      <c r="J28" s="243"/>
      <c r="K28" s="152"/>
      <c r="P28" s="186"/>
      <c r="Q28" s="186"/>
    </row>
    <row r="29" spans="1:17" ht="12.75">
      <c r="A29" s="210" t="s">
        <v>231</v>
      </c>
      <c r="B29" s="147">
        <v>45702</v>
      </c>
      <c r="C29" s="147">
        <v>468358</v>
      </c>
      <c r="D29" s="235">
        <f>SUM(B29:C29)</f>
        <v>514060</v>
      </c>
      <c r="E29" s="147">
        <v>4704</v>
      </c>
      <c r="F29" s="147">
        <v>437</v>
      </c>
      <c r="G29" s="147">
        <v>40714</v>
      </c>
      <c r="H29" s="147">
        <v>468205</v>
      </c>
      <c r="I29" s="194">
        <f>SUM(G29:H29)</f>
        <v>508919</v>
      </c>
      <c r="J29" s="243"/>
      <c r="K29" s="152"/>
      <c r="P29" s="186"/>
      <c r="Q29" s="186"/>
    </row>
    <row r="30" spans="1:17" ht="12.75">
      <c r="A30" s="213" t="s">
        <v>482</v>
      </c>
      <c r="B30" s="196">
        <v>58515</v>
      </c>
      <c r="C30" s="196">
        <v>522787</v>
      </c>
      <c r="D30" s="196">
        <f>SUM(D27:D29)</f>
        <v>581302</v>
      </c>
      <c r="E30" s="196">
        <v>4704</v>
      </c>
      <c r="F30" s="196">
        <v>437</v>
      </c>
      <c r="G30" s="196">
        <v>53527</v>
      </c>
      <c r="H30" s="196">
        <v>522634</v>
      </c>
      <c r="I30" s="196">
        <f>SUM(I27:I29)</f>
        <v>576161</v>
      </c>
      <c r="J30" s="243"/>
      <c r="K30" s="152"/>
      <c r="P30" s="186"/>
      <c r="Q30" s="186"/>
    </row>
    <row r="31" spans="1:17" ht="12.75">
      <c r="A31" s="213"/>
      <c r="B31" s="193"/>
      <c r="C31" s="193"/>
      <c r="D31" s="193"/>
      <c r="E31" s="237"/>
      <c r="F31" s="193"/>
      <c r="G31" s="193"/>
      <c r="H31" s="193"/>
      <c r="I31" s="193"/>
      <c r="J31" s="243"/>
      <c r="K31" s="152"/>
      <c r="P31" s="186"/>
      <c r="Q31" s="186"/>
    </row>
    <row r="32" spans="1:17" ht="12.75">
      <c r="A32" s="210" t="s">
        <v>232</v>
      </c>
      <c r="B32" s="147">
        <v>735870</v>
      </c>
      <c r="C32" s="147">
        <v>156095</v>
      </c>
      <c r="D32" s="235">
        <f>SUM(B32:C32)</f>
        <v>891965</v>
      </c>
      <c r="E32" s="147">
        <v>515100</v>
      </c>
      <c r="F32" s="147">
        <v>740</v>
      </c>
      <c r="G32" s="147">
        <v>220030</v>
      </c>
      <c r="H32" s="147">
        <v>156095</v>
      </c>
      <c r="I32" s="194">
        <f>SUM(G32:H32)</f>
        <v>376125</v>
      </c>
      <c r="J32" s="243"/>
      <c r="K32" s="152"/>
      <c r="P32" s="186"/>
      <c r="Q32" s="186"/>
    </row>
    <row r="33" spans="1:17" ht="12.75">
      <c r="A33" s="210" t="s">
        <v>233</v>
      </c>
      <c r="B33" s="147">
        <v>10091</v>
      </c>
      <c r="C33" s="147">
        <v>51656</v>
      </c>
      <c r="D33" s="235">
        <f>SUM(B33:C33)</f>
        <v>61747</v>
      </c>
      <c r="E33" s="147">
        <v>3064</v>
      </c>
      <c r="F33" s="147">
        <v>189</v>
      </c>
      <c r="G33" s="147">
        <v>7727</v>
      </c>
      <c r="H33" s="147">
        <v>50767</v>
      </c>
      <c r="I33" s="194">
        <f>SUM(G33:H33)</f>
        <v>58494</v>
      </c>
      <c r="J33" s="243"/>
      <c r="K33" s="152"/>
      <c r="P33" s="186"/>
      <c r="Q33" s="186"/>
    </row>
    <row r="34" spans="1:17" ht="12.75">
      <c r="A34" s="210" t="s">
        <v>234</v>
      </c>
      <c r="B34" s="147">
        <v>74923</v>
      </c>
      <c r="C34" s="147">
        <v>35116</v>
      </c>
      <c r="D34" s="235">
        <f>SUM(B34:C34)</f>
        <v>110039</v>
      </c>
      <c r="E34" s="147">
        <v>5235</v>
      </c>
      <c r="F34" s="231" t="s">
        <v>168</v>
      </c>
      <c r="G34" s="147">
        <v>69688</v>
      </c>
      <c r="H34" s="147">
        <v>35116</v>
      </c>
      <c r="I34" s="194">
        <f>SUM(G34:H34)</f>
        <v>104804</v>
      </c>
      <c r="J34" s="243"/>
      <c r="K34" s="152"/>
      <c r="P34" s="186"/>
      <c r="Q34" s="186"/>
    </row>
    <row r="35" spans="1:17" ht="12.75">
      <c r="A35" s="210" t="s">
        <v>235</v>
      </c>
      <c r="B35" s="147">
        <v>761000</v>
      </c>
      <c r="C35" s="147">
        <v>549315</v>
      </c>
      <c r="D35" s="235">
        <f>SUM(B35:C35)</f>
        <v>1310315</v>
      </c>
      <c r="E35" s="147">
        <v>311680</v>
      </c>
      <c r="F35" s="231" t="s">
        <v>168</v>
      </c>
      <c r="G35" s="147">
        <v>449320</v>
      </c>
      <c r="H35" s="147">
        <v>549315</v>
      </c>
      <c r="I35" s="194">
        <f>SUM(G35:H35)</f>
        <v>998635</v>
      </c>
      <c r="J35" s="243"/>
      <c r="K35" s="152"/>
      <c r="P35" s="186"/>
      <c r="Q35" s="186"/>
    </row>
    <row r="36" spans="1:17" ht="12.75">
      <c r="A36" s="211" t="s">
        <v>236</v>
      </c>
      <c r="B36" s="196">
        <v>1581884</v>
      </c>
      <c r="C36" s="196">
        <v>792182</v>
      </c>
      <c r="D36" s="196">
        <f>SUM(D32:D35)</f>
        <v>2374066</v>
      </c>
      <c r="E36" s="196">
        <v>835079</v>
      </c>
      <c r="F36" s="196">
        <v>929</v>
      </c>
      <c r="G36" s="196">
        <v>746765</v>
      </c>
      <c r="H36" s="196">
        <v>791293</v>
      </c>
      <c r="I36" s="196">
        <f>SUM(I32:I35)</f>
        <v>1538058</v>
      </c>
      <c r="J36" s="243"/>
      <c r="K36" s="152"/>
      <c r="P36" s="186"/>
      <c r="Q36" s="186"/>
    </row>
    <row r="37" spans="1:17" ht="12.75">
      <c r="A37" s="211"/>
      <c r="B37" s="193"/>
      <c r="C37" s="193"/>
      <c r="D37" s="193"/>
      <c r="E37" s="237"/>
      <c r="F37" s="193"/>
      <c r="G37" s="193"/>
      <c r="H37" s="193"/>
      <c r="I37" s="193"/>
      <c r="J37" s="243"/>
      <c r="K37" s="152"/>
      <c r="P37" s="186"/>
      <c r="Q37" s="186"/>
    </row>
    <row r="38" spans="1:17" ht="12.75">
      <c r="A38" s="211" t="s">
        <v>237</v>
      </c>
      <c r="B38" s="238">
        <v>5384</v>
      </c>
      <c r="C38" s="238">
        <v>19958</v>
      </c>
      <c r="D38" s="239">
        <f>SUM(B38:C38)</f>
        <v>25342</v>
      </c>
      <c r="E38" s="236" t="s">
        <v>168</v>
      </c>
      <c r="F38" s="236" t="s">
        <v>168</v>
      </c>
      <c r="G38" s="238">
        <v>5384</v>
      </c>
      <c r="H38" s="238">
        <v>19958</v>
      </c>
      <c r="I38" s="195">
        <f>SUM(G38:H38)</f>
        <v>25342</v>
      </c>
      <c r="J38" s="243"/>
      <c r="K38" s="152"/>
      <c r="P38" s="186"/>
      <c r="Q38" s="186"/>
    </row>
    <row r="39" spans="1:17" ht="12.75">
      <c r="A39" s="211"/>
      <c r="B39" s="193"/>
      <c r="C39" s="193"/>
      <c r="D39" s="193"/>
      <c r="E39" s="237"/>
      <c r="F39" s="193"/>
      <c r="G39" s="193"/>
      <c r="H39" s="193"/>
      <c r="I39" s="193"/>
      <c r="J39" s="243"/>
      <c r="K39" s="152"/>
      <c r="P39" s="186"/>
      <c r="Q39" s="186"/>
    </row>
    <row r="40" spans="1:17" ht="12.75">
      <c r="A40" s="212" t="s">
        <v>238</v>
      </c>
      <c r="B40" s="231" t="s">
        <v>168</v>
      </c>
      <c r="C40" s="231" t="s">
        <v>168</v>
      </c>
      <c r="D40" s="231" t="s">
        <v>168</v>
      </c>
      <c r="E40" s="231" t="s">
        <v>168</v>
      </c>
      <c r="F40" s="231" t="s">
        <v>168</v>
      </c>
      <c r="G40" s="231" t="s">
        <v>168</v>
      </c>
      <c r="H40" s="231" t="s">
        <v>168</v>
      </c>
      <c r="I40" s="231" t="s">
        <v>168</v>
      </c>
      <c r="J40" s="243"/>
      <c r="K40" s="152"/>
      <c r="P40" s="186"/>
      <c r="Q40" s="186"/>
    </row>
    <row r="41" spans="1:17" ht="12.75">
      <c r="A41" s="212" t="s">
        <v>239</v>
      </c>
      <c r="B41" s="231" t="s">
        <v>168</v>
      </c>
      <c r="C41" s="147">
        <v>152118</v>
      </c>
      <c r="D41" s="235">
        <f>SUM(B41:C41)</f>
        <v>152118</v>
      </c>
      <c r="E41" s="231" t="s">
        <v>168</v>
      </c>
      <c r="F41" s="231" t="s">
        <v>168</v>
      </c>
      <c r="G41" s="147" t="s">
        <v>168</v>
      </c>
      <c r="H41" s="147">
        <v>152118</v>
      </c>
      <c r="I41" s="194">
        <f>SUM(G41:H41)</f>
        <v>152118</v>
      </c>
      <c r="J41" s="243"/>
      <c r="K41" s="152"/>
      <c r="P41" s="186"/>
      <c r="Q41" s="186"/>
    </row>
    <row r="42" spans="1:17" ht="12.75">
      <c r="A42" s="212" t="s">
        <v>240</v>
      </c>
      <c r="B42" s="147">
        <v>12845</v>
      </c>
      <c r="C42" s="147">
        <v>72817</v>
      </c>
      <c r="D42" s="235">
        <f>SUM(B42:C42)</f>
        <v>85662</v>
      </c>
      <c r="E42" s="231" t="s">
        <v>168</v>
      </c>
      <c r="F42" s="231" t="s">
        <v>168</v>
      </c>
      <c r="G42" s="147">
        <v>12845</v>
      </c>
      <c r="H42" s="147">
        <v>72817</v>
      </c>
      <c r="I42" s="194">
        <f>SUM(G42:H42)</f>
        <v>85662</v>
      </c>
      <c r="J42" s="243"/>
      <c r="K42" s="152"/>
      <c r="P42" s="186"/>
      <c r="Q42" s="186"/>
    </row>
    <row r="43" spans="1:17" ht="12.75">
      <c r="A43" s="210" t="s">
        <v>241</v>
      </c>
      <c r="B43" s="231" t="s">
        <v>168</v>
      </c>
      <c r="C43" s="147">
        <v>2349</v>
      </c>
      <c r="D43" s="235">
        <f>SUM(B43:C43)</f>
        <v>2349</v>
      </c>
      <c r="E43" s="231" t="s">
        <v>168</v>
      </c>
      <c r="F43" s="147">
        <v>2349</v>
      </c>
      <c r="G43" s="147" t="s">
        <v>168</v>
      </c>
      <c r="H43" s="147" t="s">
        <v>168</v>
      </c>
      <c r="I43" s="194">
        <f>SUM(G43:H43)</f>
        <v>0</v>
      </c>
      <c r="J43" s="243"/>
      <c r="K43" s="152"/>
      <c r="P43" s="186"/>
      <c r="Q43" s="186"/>
    </row>
    <row r="44" spans="1:17" ht="12.75">
      <c r="A44" s="210" t="s">
        <v>242</v>
      </c>
      <c r="B44" s="231" t="s">
        <v>168</v>
      </c>
      <c r="C44" s="231" t="s">
        <v>168</v>
      </c>
      <c r="D44" s="231" t="s">
        <v>168</v>
      </c>
      <c r="E44" s="231" t="s">
        <v>168</v>
      </c>
      <c r="F44" s="231" t="s">
        <v>168</v>
      </c>
      <c r="G44" s="231" t="s">
        <v>168</v>
      </c>
      <c r="H44" s="231" t="s">
        <v>168</v>
      </c>
      <c r="I44" s="231" t="s">
        <v>168</v>
      </c>
      <c r="J44" s="243"/>
      <c r="K44" s="152"/>
      <c r="P44" s="186"/>
      <c r="Q44" s="186"/>
    </row>
    <row r="45" spans="1:17" ht="12.75">
      <c r="A45" s="210" t="s">
        <v>243</v>
      </c>
      <c r="B45" s="147">
        <v>17489</v>
      </c>
      <c r="C45" s="147">
        <v>7679</v>
      </c>
      <c r="D45" s="235">
        <f>SUM(B45:C45)</f>
        <v>25168</v>
      </c>
      <c r="E45" s="231" t="s">
        <v>168</v>
      </c>
      <c r="F45" s="231" t="s">
        <v>168</v>
      </c>
      <c r="G45" s="147">
        <v>17489</v>
      </c>
      <c r="H45" s="147">
        <v>7679</v>
      </c>
      <c r="I45" s="194">
        <f>SUM(G45:H45)</f>
        <v>25168</v>
      </c>
      <c r="J45" s="243"/>
      <c r="K45" s="152"/>
      <c r="P45" s="186"/>
      <c r="Q45" s="186"/>
    </row>
    <row r="46" spans="1:17" ht="12.75">
      <c r="A46" s="210" t="s">
        <v>244</v>
      </c>
      <c r="B46" s="231" t="s">
        <v>168</v>
      </c>
      <c r="C46" s="147">
        <v>12369</v>
      </c>
      <c r="D46" s="235">
        <f>SUM(B46:C46)</f>
        <v>12369</v>
      </c>
      <c r="E46" s="231" t="s">
        <v>168</v>
      </c>
      <c r="F46" s="231" t="s">
        <v>168</v>
      </c>
      <c r="G46" s="231" t="s">
        <v>168</v>
      </c>
      <c r="H46" s="147">
        <v>12369</v>
      </c>
      <c r="I46" s="194">
        <f>SUM(G46:H46)</f>
        <v>12369</v>
      </c>
      <c r="J46" s="243"/>
      <c r="K46" s="152"/>
      <c r="P46" s="186"/>
      <c r="Q46" s="186"/>
    </row>
    <row r="47" spans="1:17" ht="12.75">
      <c r="A47" s="210" t="s">
        <v>245</v>
      </c>
      <c r="B47" s="147">
        <v>214840</v>
      </c>
      <c r="C47" s="147">
        <v>163450</v>
      </c>
      <c r="D47" s="235">
        <f>SUM(B47:C47)</f>
        <v>378290</v>
      </c>
      <c r="E47" s="147">
        <v>1000</v>
      </c>
      <c r="F47" s="231" t="s">
        <v>168</v>
      </c>
      <c r="G47" s="147">
        <v>213840</v>
      </c>
      <c r="H47" s="147">
        <v>163450</v>
      </c>
      <c r="I47" s="194">
        <f>SUM(G47:H47)</f>
        <v>377290</v>
      </c>
      <c r="J47" s="243"/>
      <c r="K47" s="152"/>
      <c r="P47" s="186"/>
      <c r="Q47" s="186"/>
    </row>
    <row r="48" spans="1:17" ht="12.75">
      <c r="A48" s="210" t="s">
        <v>246</v>
      </c>
      <c r="B48" s="147">
        <v>1755</v>
      </c>
      <c r="C48" s="147">
        <v>36213</v>
      </c>
      <c r="D48" s="235">
        <f>SUM(B48:C48)</f>
        <v>37968</v>
      </c>
      <c r="E48" s="231" t="s">
        <v>168</v>
      </c>
      <c r="F48" s="231" t="s">
        <v>168</v>
      </c>
      <c r="G48" s="147">
        <v>1755</v>
      </c>
      <c r="H48" s="147">
        <v>36213</v>
      </c>
      <c r="I48" s="194">
        <f>SUM(G48:H48)</f>
        <v>37968</v>
      </c>
      <c r="J48" s="243"/>
      <c r="K48" s="152"/>
      <c r="P48" s="186"/>
      <c r="Q48" s="186"/>
    </row>
    <row r="49" spans="1:17" ht="12.75">
      <c r="A49" s="213" t="s">
        <v>483</v>
      </c>
      <c r="B49" s="196">
        <v>246929</v>
      </c>
      <c r="C49" s="196">
        <v>446995</v>
      </c>
      <c r="D49" s="196">
        <f>SUM(D40:D48)</f>
        <v>693924</v>
      </c>
      <c r="E49" s="196">
        <v>1000</v>
      </c>
      <c r="F49" s="196">
        <v>2349</v>
      </c>
      <c r="G49" s="196">
        <v>245929</v>
      </c>
      <c r="H49" s="196">
        <v>444646</v>
      </c>
      <c r="I49" s="196">
        <f>SUM(I40:I48)</f>
        <v>690575</v>
      </c>
      <c r="J49" s="243"/>
      <c r="K49" s="152"/>
      <c r="P49" s="186"/>
      <c r="Q49" s="186"/>
    </row>
    <row r="50" spans="1:17" ht="12.75">
      <c r="A50" s="213"/>
      <c r="B50" s="193"/>
      <c r="C50" s="193"/>
      <c r="D50" s="193"/>
      <c r="E50" s="237"/>
      <c r="F50" s="193"/>
      <c r="G50" s="193"/>
      <c r="H50" s="193"/>
      <c r="I50" s="193"/>
      <c r="J50" s="243"/>
      <c r="K50" s="152"/>
      <c r="P50" s="186"/>
      <c r="Q50" s="186"/>
    </row>
    <row r="51" spans="1:17" ht="12.75">
      <c r="A51" s="211" t="s">
        <v>247</v>
      </c>
      <c r="B51" s="238">
        <v>8071</v>
      </c>
      <c r="C51" s="238">
        <v>45735</v>
      </c>
      <c r="D51" s="239">
        <f>SUM(B51:C51)</f>
        <v>53806</v>
      </c>
      <c r="E51" s="236" t="s">
        <v>168</v>
      </c>
      <c r="F51" s="236" t="s">
        <v>168</v>
      </c>
      <c r="G51" s="238">
        <v>8071</v>
      </c>
      <c r="H51" s="238">
        <v>45735</v>
      </c>
      <c r="I51" s="195">
        <f>SUM(G51:H51)</f>
        <v>53806</v>
      </c>
      <c r="J51" s="243"/>
      <c r="K51" s="152"/>
      <c r="P51" s="186"/>
      <c r="Q51" s="186"/>
    </row>
    <row r="52" spans="1:17" ht="12.75">
      <c r="A52" s="211"/>
      <c r="B52" s="193"/>
      <c r="C52" s="193"/>
      <c r="D52" s="193"/>
      <c r="E52" s="237"/>
      <c r="F52" s="193"/>
      <c r="G52" s="193"/>
      <c r="H52" s="193"/>
      <c r="I52" s="193"/>
      <c r="J52" s="243"/>
      <c r="K52" s="152"/>
      <c r="P52" s="186"/>
      <c r="Q52" s="186"/>
    </row>
    <row r="53" spans="1:17" ht="12.75">
      <c r="A53" s="210" t="s">
        <v>248</v>
      </c>
      <c r="B53" s="147">
        <v>45309</v>
      </c>
      <c r="C53" s="147">
        <v>155149</v>
      </c>
      <c r="D53" s="235">
        <f>SUM(B53:C53)</f>
        <v>200458</v>
      </c>
      <c r="E53" s="231" t="s">
        <v>168</v>
      </c>
      <c r="F53" s="231" t="s">
        <v>168</v>
      </c>
      <c r="G53" s="147">
        <v>45309</v>
      </c>
      <c r="H53" s="147">
        <v>155149</v>
      </c>
      <c r="I53" s="194">
        <f>SUM(G53:H53)</f>
        <v>200458</v>
      </c>
      <c r="J53" s="243"/>
      <c r="K53" s="152"/>
      <c r="P53" s="186"/>
      <c r="Q53" s="186"/>
    </row>
    <row r="54" spans="1:17" ht="12.75">
      <c r="A54" s="212" t="s">
        <v>249</v>
      </c>
      <c r="B54" s="147">
        <v>138164</v>
      </c>
      <c r="C54" s="147">
        <v>745057</v>
      </c>
      <c r="D54" s="235">
        <f>SUM(B54:C54)</f>
        <v>883221</v>
      </c>
      <c r="E54" s="147">
        <v>150</v>
      </c>
      <c r="F54" s="231" t="s">
        <v>168</v>
      </c>
      <c r="G54" s="147">
        <v>138014</v>
      </c>
      <c r="H54" s="147">
        <v>745057</v>
      </c>
      <c r="I54" s="194">
        <f>SUM(G54:H54)</f>
        <v>883071</v>
      </c>
      <c r="J54" s="243"/>
      <c r="K54" s="152"/>
      <c r="P54" s="186"/>
      <c r="Q54" s="186"/>
    </row>
    <row r="55" spans="1:17" ht="12.75">
      <c r="A55" s="210" t="s">
        <v>250</v>
      </c>
      <c r="B55" s="147">
        <v>11833</v>
      </c>
      <c r="C55" s="147">
        <v>83462</v>
      </c>
      <c r="D55" s="235">
        <f>SUM(B55:C55)</f>
        <v>95295</v>
      </c>
      <c r="E55" s="231" t="s">
        <v>168</v>
      </c>
      <c r="F55" s="231" t="s">
        <v>168</v>
      </c>
      <c r="G55" s="147">
        <v>11833</v>
      </c>
      <c r="H55" s="147">
        <v>83462</v>
      </c>
      <c r="I55" s="194">
        <f>SUM(G55:H55)</f>
        <v>95295</v>
      </c>
      <c r="J55" s="243"/>
      <c r="K55" s="152"/>
      <c r="P55" s="186"/>
      <c r="Q55" s="186"/>
    </row>
    <row r="56" spans="1:17" ht="12.75">
      <c r="A56" s="210" t="s">
        <v>251</v>
      </c>
      <c r="B56" s="147">
        <v>500</v>
      </c>
      <c r="C56" s="147">
        <v>3888</v>
      </c>
      <c r="D56" s="235">
        <f>SUM(B56:C56)</f>
        <v>4388</v>
      </c>
      <c r="E56" s="231" t="s">
        <v>168</v>
      </c>
      <c r="F56" s="231" t="s">
        <v>168</v>
      </c>
      <c r="G56" s="147">
        <v>500</v>
      </c>
      <c r="H56" s="147">
        <v>3888</v>
      </c>
      <c r="I56" s="194">
        <f>SUM(G56:H56)</f>
        <v>4388</v>
      </c>
      <c r="J56" s="243"/>
      <c r="K56" s="152"/>
      <c r="P56" s="186"/>
      <c r="Q56" s="186"/>
    </row>
    <row r="57" spans="1:17" ht="12.75">
      <c r="A57" s="210" t="s">
        <v>252</v>
      </c>
      <c r="B57" s="147">
        <v>47130</v>
      </c>
      <c r="C57" s="147">
        <v>85372</v>
      </c>
      <c r="D57" s="235">
        <f>SUM(B57:C57)</f>
        <v>132502</v>
      </c>
      <c r="E57" s="231" t="s">
        <v>168</v>
      </c>
      <c r="F57" s="231" t="s">
        <v>168</v>
      </c>
      <c r="G57" s="147">
        <v>47130</v>
      </c>
      <c r="H57" s="147">
        <v>85372</v>
      </c>
      <c r="I57" s="194">
        <f>SUM(G57:H57)</f>
        <v>132502</v>
      </c>
      <c r="J57" s="243"/>
      <c r="K57" s="152"/>
      <c r="P57" s="186"/>
      <c r="Q57" s="186"/>
    </row>
    <row r="58" spans="1:17" ht="12.75">
      <c r="A58" s="213" t="s">
        <v>253</v>
      </c>
      <c r="B58" s="196">
        <v>242936</v>
      </c>
      <c r="C58" s="196">
        <v>1072928</v>
      </c>
      <c r="D58" s="196">
        <f>SUM(D53:D57)</f>
        <v>1315864</v>
      </c>
      <c r="E58" s="196">
        <v>150</v>
      </c>
      <c r="F58" s="236" t="s">
        <v>168</v>
      </c>
      <c r="G58" s="196">
        <v>242786</v>
      </c>
      <c r="H58" s="196">
        <v>1072928</v>
      </c>
      <c r="I58" s="196">
        <f>SUM(I53:I57)</f>
        <v>1315714</v>
      </c>
      <c r="J58" s="243"/>
      <c r="K58" s="152"/>
      <c r="P58" s="186"/>
      <c r="Q58" s="186"/>
    </row>
    <row r="59" spans="1:17" ht="12.75">
      <c r="A59" s="213"/>
      <c r="B59" s="193"/>
      <c r="C59" s="193"/>
      <c r="D59" s="193"/>
      <c r="E59" s="237"/>
      <c r="F59" s="193"/>
      <c r="G59" s="193"/>
      <c r="H59" s="193"/>
      <c r="I59" s="193"/>
      <c r="J59" s="243"/>
      <c r="K59" s="152"/>
      <c r="P59" s="186"/>
      <c r="Q59" s="186"/>
    </row>
    <row r="60" spans="1:17" ht="12.75">
      <c r="A60" s="210" t="s">
        <v>254</v>
      </c>
      <c r="B60" s="147">
        <v>24316</v>
      </c>
      <c r="C60" s="147">
        <v>146202</v>
      </c>
      <c r="D60" s="235">
        <f>SUM(B60:C60)</f>
        <v>170518</v>
      </c>
      <c r="E60" s="231" t="s">
        <v>168</v>
      </c>
      <c r="F60" s="147">
        <v>9716</v>
      </c>
      <c r="G60" s="147">
        <v>14600</v>
      </c>
      <c r="H60" s="147">
        <v>146202</v>
      </c>
      <c r="I60" s="194">
        <f>SUM(G60:H60)</f>
        <v>160802</v>
      </c>
      <c r="J60" s="243"/>
      <c r="K60" s="152"/>
      <c r="P60" s="186"/>
      <c r="Q60" s="186"/>
    </row>
    <row r="61" spans="1:17" ht="12.75">
      <c r="A61" s="212" t="s">
        <v>255</v>
      </c>
      <c r="B61" s="231" t="s">
        <v>168</v>
      </c>
      <c r="C61" s="231" t="s">
        <v>168</v>
      </c>
      <c r="D61" s="231" t="s">
        <v>168</v>
      </c>
      <c r="E61" s="231" t="s">
        <v>168</v>
      </c>
      <c r="F61" s="231" t="s">
        <v>168</v>
      </c>
      <c r="G61" s="231" t="s">
        <v>168</v>
      </c>
      <c r="H61" s="231" t="s">
        <v>168</v>
      </c>
      <c r="I61" s="231" t="s">
        <v>168</v>
      </c>
      <c r="J61" s="243"/>
      <c r="K61" s="152"/>
      <c r="P61" s="186"/>
      <c r="Q61" s="186"/>
    </row>
    <row r="62" spans="1:17" ht="12.75">
      <c r="A62" s="210" t="s">
        <v>256</v>
      </c>
      <c r="B62" s="147">
        <v>309572</v>
      </c>
      <c r="C62" s="147">
        <v>674609</v>
      </c>
      <c r="D62" s="235">
        <f>SUM(B62:C62)</f>
        <v>984181</v>
      </c>
      <c r="E62" s="147">
        <v>6000</v>
      </c>
      <c r="F62" s="147">
        <v>63956</v>
      </c>
      <c r="G62" s="147">
        <v>240216</v>
      </c>
      <c r="H62" s="147">
        <v>674009</v>
      </c>
      <c r="I62" s="194">
        <f>SUM(G62:H62)</f>
        <v>914225</v>
      </c>
      <c r="J62" s="243"/>
      <c r="K62" s="152"/>
      <c r="P62" s="186"/>
      <c r="Q62" s="186"/>
    </row>
    <row r="63" spans="1:17" ht="12.75">
      <c r="A63" s="211" t="s">
        <v>257</v>
      </c>
      <c r="B63" s="196">
        <v>333888</v>
      </c>
      <c r="C63" s="196">
        <v>820811</v>
      </c>
      <c r="D63" s="196">
        <f>SUM(D60:D62)</f>
        <v>1154699</v>
      </c>
      <c r="E63" s="196">
        <v>6000</v>
      </c>
      <c r="F63" s="196">
        <v>73672</v>
      </c>
      <c r="G63" s="196">
        <v>254816</v>
      </c>
      <c r="H63" s="196">
        <v>820211</v>
      </c>
      <c r="I63" s="196">
        <f>SUM(I60:I62)</f>
        <v>1075027</v>
      </c>
      <c r="J63" s="243"/>
      <c r="K63" s="152"/>
      <c r="P63" s="186"/>
      <c r="Q63" s="186"/>
    </row>
    <row r="64" spans="1:17" ht="12.75">
      <c r="A64" s="211"/>
      <c r="B64" s="193"/>
      <c r="C64" s="193"/>
      <c r="D64" s="193"/>
      <c r="E64" s="237"/>
      <c r="F64" s="193"/>
      <c r="G64" s="193"/>
      <c r="H64" s="193"/>
      <c r="I64" s="193"/>
      <c r="J64" s="243"/>
      <c r="K64" s="152"/>
      <c r="P64" s="186"/>
      <c r="Q64" s="186"/>
    </row>
    <row r="65" spans="1:17" ht="12.75">
      <c r="A65" s="211" t="s">
        <v>258</v>
      </c>
      <c r="B65" s="238">
        <v>6871</v>
      </c>
      <c r="C65" s="238">
        <v>189622</v>
      </c>
      <c r="D65" s="239">
        <f>SUM(B65:C65)</f>
        <v>196493</v>
      </c>
      <c r="E65" s="236" t="s">
        <v>168</v>
      </c>
      <c r="F65" s="236" t="s">
        <v>168</v>
      </c>
      <c r="G65" s="238">
        <v>6871</v>
      </c>
      <c r="H65" s="238">
        <v>189622</v>
      </c>
      <c r="I65" s="195">
        <f>SUM(G65:H65)</f>
        <v>196493</v>
      </c>
      <c r="J65" s="243"/>
      <c r="K65" s="152"/>
      <c r="P65" s="186"/>
      <c r="Q65" s="186"/>
    </row>
    <row r="66" spans="1:17" ht="12.75">
      <c r="A66" s="211"/>
      <c r="B66" s="193"/>
      <c r="C66" s="193"/>
      <c r="D66" s="193"/>
      <c r="E66" s="237"/>
      <c r="F66" s="193"/>
      <c r="G66" s="193"/>
      <c r="H66" s="193"/>
      <c r="I66" s="193"/>
      <c r="J66" s="243"/>
      <c r="K66" s="152"/>
      <c r="P66" s="186"/>
      <c r="Q66" s="186"/>
    </row>
    <row r="67" spans="1:19" ht="12.75">
      <c r="A67" s="210" t="s">
        <v>259</v>
      </c>
      <c r="B67" s="147">
        <v>126955</v>
      </c>
      <c r="C67" s="147">
        <v>91878</v>
      </c>
      <c r="D67" s="235">
        <f>SUM(B67:C67)</f>
        <v>218833</v>
      </c>
      <c r="E67" s="231" t="s">
        <v>168</v>
      </c>
      <c r="F67" s="231" t="s">
        <v>168</v>
      </c>
      <c r="G67" s="147">
        <v>126955</v>
      </c>
      <c r="H67" s="147">
        <v>91878</v>
      </c>
      <c r="I67" s="194">
        <f>SUM(G67:H67)</f>
        <v>218833</v>
      </c>
      <c r="J67" s="243"/>
      <c r="K67" s="152"/>
      <c r="M67" s="186"/>
      <c r="N67" s="186"/>
      <c r="O67" s="186"/>
      <c r="P67" s="186"/>
      <c r="Q67" s="186"/>
      <c r="S67" s="186"/>
    </row>
    <row r="68" spans="1:19" ht="12.75">
      <c r="A68" s="212" t="s">
        <v>260</v>
      </c>
      <c r="B68" s="231" t="s">
        <v>168</v>
      </c>
      <c r="C68" s="231" t="s">
        <v>168</v>
      </c>
      <c r="D68" s="231" t="s">
        <v>168</v>
      </c>
      <c r="E68" s="231" t="s">
        <v>168</v>
      </c>
      <c r="F68" s="231" t="s">
        <v>168</v>
      </c>
      <c r="G68" s="231" t="s">
        <v>168</v>
      </c>
      <c r="H68" s="231" t="s">
        <v>168</v>
      </c>
      <c r="I68" s="231" t="s">
        <v>168</v>
      </c>
      <c r="J68" s="243"/>
      <c r="K68" s="152"/>
      <c r="M68" s="186"/>
      <c r="N68" s="186"/>
      <c r="O68" s="186"/>
      <c r="P68" s="186"/>
      <c r="Q68" s="186"/>
      <c r="S68" s="186"/>
    </row>
    <row r="69" spans="1:17" ht="12.75">
      <c r="A69" s="211" t="s">
        <v>261</v>
      </c>
      <c r="B69" s="196">
        <v>126955</v>
      </c>
      <c r="C69" s="196">
        <v>91878</v>
      </c>
      <c r="D69" s="196">
        <f>SUM(D67:D68)</f>
        <v>218833</v>
      </c>
      <c r="E69" s="236" t="s">
        <v>168</v>
      </c>
      <c r="F69" s="236" t="s">
        <v>168</v>
      </c>
      <c r="G69" s="196">
        <v>126955</v>
      </c>
      <c r="H69" s="196">
        <v>91878</v>
      </c>
      <c r="I69" s="196">
        <f>SUM(I67:I68)</f>
        <v>218833</v>
      </c>
      <c r="J69" s="243"/>
      <c r="K69" s="152"/>
      <c r="P69" s="186"/>
      <c r="Q69" s="186"/>
    </row>
    <row r="70" spans="1:17" ht="12.75">
      <c r="A70" s="211"/>
      <c r="B70" s="240"/>
      <c r="C70" s="240"/>
      <c r="D70" s="240"/>
      <c r="E70" s="237"/>
      <c r="F70" s="240"/>
      <c r="G70" s="240"/>
      <c r="H70" s="240"/>
      <c r="I70" s="240"/>
      <c r="J70" s="243"/>
      <c r="K70" s="152"/>
      <c r="P70" s="186"/>
      <c r="Q70" s="186"/>
    </row>
    <row r="71" spans="1:17" ht="12.75">
      <c r="A71" s="212" t="s">
        <v>262</v>
      </c>
      <c r="B71" s="231" t="s">
        <v>168</v>
      </c>
      <c r="C71" s="231" t="s">
        <v>168</v>
      </c>
      <c r="D71" s="231" t="s">
        <v>168</v>
      </c>
      <c r="E71" s="231" t="s">
        <v>168</v>
      </c>
      <c r="F71" s="231" t="s">
        <v>168</v>
      </c>
      <c r="G71" s="231" t="s">
        <v>168</v>
      </c>
      <c r="H71" s="231" t="s">
        <v>168</v>
      </c>
      <c r="I71" s="231" t="s">
        <v>168</v>
      </c>
      <c r="J71" s="243"/>
      <c r="K71" s="152"/>
      <c r="P71" s="186"/>
      <c r="Q71" s="186"/>
    </row>
    <row r="72" spans="1:17" ht="12.75">
      <c r="A72" s="212" t="s">
        <v>263</v>
      </c>
      <c r="B72" s="147">
        <v>495836</v>
      </c>
      <c r="C72" s="231" t="s">
        <v>168</v>
      </c>
      <c r="D72" s="235">
        <f>SUM(B72:C72)</f>
        <v>495836</v>
      </c>
      <c r="E72" s="231" t="s">
        <v>168</v>
      </c>
      <c r="F72" s="147">
        <v>495836</v>
      </c>
      <c r="G72" s="231" t="s">
        <v>168</v>
      </c>
      <c r="H72" s="231" t="s">
        <v>168</v>
      </c>
      <c r="I72" s="231" t="s">
        <v>168</v>
      </c>
      <c r="J72" s="243"/>
      <c r="K72" s="152"/>
      <c r="P72" s="186"/>
      <c r="Q72" s="186"/>
    </row>
    <row r="73" spans="1:17" ht="12.75">
      <c r="A73" s="212" t="s">
        <v>264</v>
      </c>
      <c r="B73" s="147">
        <v>299487</v>
      </c>
      <c r="C73" s="231" t="s">
        <v>168</v>
      </c>
      <c r="D73" s="235">
        <f>SUM(B73:C73)</f>
        <v>299487</v>
      </c>
      <c r="E73" s="231" t="s">
        <v>168</v>
      </c>
      <c r="F73" s="147">
        <v>299487</v>
      </c>
      <c r="G73" s="231" t="s">
        <v>168</v>
      </c>
      <c r="H73" s="231" t="s">
        <v>168</v>
      </c>
      <c r="I73" s="231" t="s">
        <v>168</v>
      </c>
      <c r="J73" s="243"/>
      <c r="K73" s="152"/>
      <c r="P73" s="186"/>
      <c r="Q73" s="186"/>
    </row>
    <row r="74" spans="1:17" ht="12.75">
      <c r="A74" s="210" t="s">
        <v>265</v>
      </c>
      <c r="B74" s="231" t="s">
        <v>168</v>
      </c>
      <c r="C74" s="231" t="s">
        <v>168</v>
      </c>
      <c r="D74" s="231" t="s">
        <v>168</v>
      </c>
      <c r="E74" s="231" t="s">
        <v>168</v>
      </c>
      <c r="F74" s="231" t="s">
        <v>168</v>
      </c>
      <c r="G74" s="231" t="s">
        <v>168</v>
      </c>
      <c r="H74" s="231" t="s">
        <v>168</v>
      </c>
      <c r="I74" s="231" t="s">
        <v>168</v>
      </c>
      <c r="J74" s="243"/>
      <c r="K74" s="152"/>
      <c r="P74" s="186"/>
      <c r="Q74" s="186"/>
    </row>
    <row r="75" spans="1:17" ht="12.75">
      <c r="A75" s="210" t="s">
        <v>266</v>
      </c>
      <c r="B75" s="147">
        <v>82323</v>
      </c>
      <c r="C75" s="231" t="s">
        <v>168</v>
      </c>
      <c r="D75" s="235">
        <f>SUM(B75:C75)</f>
        <v>82323</v>
      </c>
      <c r="E75" s="231" t="s">
        <v>168</v>
      </c>
      <c r="F75" s="147">
        <v>82323</v>
      </c>
      <c r="G75" s="231" t="s">
        <v>168</v>
      </c>
      <c r="H75" s="231" t="s">
        <v>168</v>
      </c>
      <c r="I75" s="231" t="s">
        <v>168</v>
      </c>
      <c r="J75" s="243"/>
      <c r="K75" s="152"/>
      <c r="P75" s="186"/>
      <c r="Q75" s="186"/>
    </row>
    <row r="76" spans="1:17" ht="12.75">
      <c r="A76" s="212" t="s">
        <v>267</v>
      </c>
      <c r="B76" s="231" t="s">
        <v>168</v>
      </c>
      <c r="C76" s="231" t="s">
        <v>168</v>
      </c>
      <c r="D76" s="231" t="s">
        <v>168</v>
      </c>
      <c r="E76" s="231" t="s">
        <v>168</v>
      </c>
      <c r="F76" s="231" t="s">
        <v>168</v>
      </c>
      <c r="G76" s="231" t="s">
        <v>168</v>
      </c>
      <c r="H76" s="231" t="s">
        <v>168</v>
      </c>
      <c r="I76" s="231" t="s">
        <v>168</v>
      </c>
      <c r="J76" s="243"/>
      <c r="K76" s="152"/>
      <c r="P76" s="186"/>
      <c r="Q76" s="186"/>
    </row>
    <row r="77" spans="1:17" ht="12.75">
      <c r="A77" s="212" t="s">
        <v>268</v>
      </c>
      <c r="B77" s="147">
        <v>23768</v>
      </c>
      <c r="C77" s="231" t="s">
        <v>168</v>
      </c>
      <c r="D77" s="235">
        <f>SUM(B77:C77)</f>
        <v>23768</v>
      </c>
      <c r="E77" s="231" t="s">
        <v>168</v>
      </c>
      <c r="F77" s="147">
        <v>23768</v>
      </c>
      <c r="G77" s="231" t="s">
        <v>168</v>
      </c>
      <c r="H77" s="231" t="s">
        <v>168</v>
      </c>
      <c r="I77" s="231" t="s">
        <v>168</v>
      </c>
      <c r="J77" s="243"/>
      <c r="K77" s="152"/>
      <c r="P77" s="186"/>
      <c r="Q77" s="186"/>
    </row>
    <row r="78" spans="1:17" ht="12.75">
      <c r="A78" s="210" t="s">
        <v>269</v>
      </c>
      <c r="B78" s="147">
        <v>16257</v>
      </c>
      <c r="C78" s="231" t="s">
        <v>168</v>
      </c>
      <c r="D78" s="235">
        <f>SUM(B78:C78)</f>
        <v>16257</v>
      </c>
      <c r="E78" s="231" t="s">
        <v>168</v>
      </c>
      <c r="F78" s="147">
        <v>16257</v>
      </c>
      <c r="G78" s="231" t="s">
        <v>168</v>
      </c>
      <c r="H78" s="231" t="s">
        <v>168</v>
      </c>
      <c r="I78" s="231" t="s">
        <v>168</v>
      </c>
      <c r="J78" s="243"/>
      <c r="K78" s="152"/>
      <c r="P78" s="186"/>
      <c r="Q78" s="186"/>
    </row>
    <row r="79" spans="1:17" ht="12.75">
      <c r="A79" s="213" t="s">
        <v>484</v>
      </c>
      <c r="B79" s="238">
        <v>917671</v>
      </c>
      <c r="C79" s="236" t="s">
        <v>168</v>
      </c>
      <c r="D79" s="238">
        <f>SUM(D71:D78)</f>
        <v>917671</v>
      </c>
      <c r="E79" s="236" t="s">
        <v>168</v>
      </c>
      <c r="F79" s="238">
        <v>917671</v>
      </c>
      <c r="G79" s="236" t="s">
        <v>168</v>
      </c>
      <c r="H79" s="236" t="s">
        <v>168</v>
      </c>
      <c r="I79" s="236" t="s">
        <v>168</v>
      </c>
      <c r="J79" s="243"/>
      <c r="K79" s="152"/>
      <c r="P79" s="186"/>
      <c r="Q79" s="186"/>
    </row>
    <row r="80" spans="1:17" ht="12.75">
      <c r="A80" s="213"/>
      <c r="B80" s="193"/>
      <c r="C80" s="193"/>
      <c r="D80" s="193"/>
      <c r="E80" s="237"/>
      <c r="F80" s="193"/>
      <c r="G80" s="193"/>
      <c r="H80" s="193"/>
      <c r="I80" s="193"/>
      <c r="J80" s="243"/>
      <c r="K80" s="152"/>
      <c r="P80" s="186"/>
      <c r="Q80" s="186"/>
    </row>
    <row r="81" spans="1:17" ht="12.75">
      <c r="A81" s="210" t="s">
        <v>270</v>
      </c>
      <c r="B81" s="147">
        <v>4896</v>
      </c>
      <c r="C81" s="147">
        <v>2833</v>
      </c>
      <c r="D81" s="235">
        <f>SUM(B81:C81)</f>
        <v>7729</v>
      </c>
      <c r="E81" s="231" t="s">
        <v>168</v>
      </c>
      <c r="F81" s="231" t="s">
        <v>168</v>
      </c>
      <c r="G81" s="147">
        <v>4896</v>
      </c>
      <c r="H81" s="147">
        <v>2833</v>
      </c>
      <c r="I81" s="194">
        <f>SUM(G81:H81)</f>
        <v>7729</v>
      </c>
      <c r="J81" s="243"/>
      <c r="K81" s="152"/>
      <c r="P81" s="186"/>
      <c r="Q81" s="186"/>
    </row>
    <row r="82" spans="1:17" ht="12.75">
      <c r="A82" s="210" t="s">
        <v>271</v>
      </c>
      <c r="B82" s="147">
        <v>18005</v>
      </c>
      <c r="C82" s="147">
        <v>23865</v>
      </c>
      <c r="D82" s="235">
        <f>SUM(B82:C82)</f>
        <v>41870</v>
      </c>
      <c r="E82" s="231" t="s">
        <v>168</v>
      </c>
      <c r="F82" s="231" t="s">
        <v>168</v>
      </c>
      <c r="G82" s="147">
        <v>18005</v>
      </c>
      <c r="H82" s="147">
        <v>23865</v>
      </c>
      <c r="I82" s="194">
        <f>SUM(G82:H82)</f>
        <v>41870</v>
      </c>
      <c r="J82" s="243"/>
      <c r="K82" s="152"/>
      <c r="P82" s="186"/>
      <c r="Q82" s="186"/>
    </row>
    <row r="83" spans="1:17" ht="12.75">
      <c r="A83" s="211" t="s">
        <v>272</v>
      </c>
      <c r="B83" s="196">
        <v>22901</v>
      </c>
      <c r="C83" s="196">
        <v>26698</v>
      </c>
      <c r="D83" s="196">
        <f>SUM(D81:D82)</f>
        <v>49599</v>
      </c>
      <c r="E83" s="236" t="s">
        <v>168</v>
      </c>
      <c r="F83" s="236" t="s">
        <v>168</v>
      </c>
      <c r="G83" s="196">
        <v>22901</v>
      </c>
      <c r="H83" s="196">
        <v>26698</v>
      </c>
      <c r="I83" s="196">
        <f>SUM(I81:I82)</f>
        <v>49599</v>
      </c>
      <c r="J83" s="243"/>
      <c r="K83" s="152"/>
      <c r="P83" s="186"/>
      <c r="Q83" s="186"/>
    </row>
    <row r="84" spans="1:17" ht="12.75">
      <c r="A84" s="211"/>
      <c r="B84" s="193"/>
      <c r="C84" s="241"/>
      <c r="D84" s="193"/>
      <c r="E84" s="237"/>
      <c r="F84" s="242"/>
      <c r="G84" s="193"/>
      <c r="H84" s="193"/>
      <c r="I84" s="193"/>
      <c r="J84" s="243"/>
      <c r="K84" s="152"/>
      <c r="P84" s="186"/>
      <c r="Q84" s="186"/>
    </row>
    <row r="85" spans="1:11" ht="13.5" thickBot="1">
      <c r="A85" s="330" t="s">
        <v>273</v>
      </c>
      <c r="B85" s="334">
        <f aca="true" t="shared" si="0" ref="B85:I85">SUM(B12,B14,B16,B21,B23,B25,B30,B36,B38,B49,B51,B58,B63,B65,B69,B79,B83)</f>
        <v>4024092</v>
      </c>
      <c r="C85" s="334">
        <f t="shared" si="0"/>
        <v>7059323</v>
      </c>
      <c r="D85" s="334">
        <f t="shared" si="0"/>
        <v>11083415</v>
      </c>
      <c r="E85" s="334">
        <f t="shared" si="0"/>
        <v>850725</v>
      </c>
      <c r="F85" s="334">
        <f t="shared" si="0"/>
        <v>997748</v>
      </c>
      <c r="G85" s="334">
        <f t="shared" si="0"/>
        <v>2179610</v>
      </c>
      <c r="H85" s="334">
        <f t="shared" si="0"/>
        <v>7055332</v>
      </c>
      <c r="I85" s="334">
        <f t="shared" si="0"/>
        <v>9234942</v>
      </c>
      <c r="J85" s="243"/>
      <c r="K85" s="152"/>
    </row>
    <row r="86" spans="1:11" ht="12.75">
      <c r="A86" s="121" t="s">
        <v>312</v>
      </c>
      <c r="D86" s="152"/>
      <c r="E86" s="152"/>
      <c r="I86" s="152"/>
      <c r="K86" s="152"/>
    </row>
    <row r="87" spans="1:11" ht="12.75">
      <c r="A87" s="121" t="s">
        <v>313</v>
      </c>
      <c r="F87" s="151"/>
      <c r="G87" s="151"/>
      <c r="H87" s="151"/>
      <c r="I87" s="151"/>
      <c r="K87" s="152"/>
    </row>
    <row r="88" spans="2:17" ht="12.75">
      <c r="B88" s="151"/>
      <c r="C88" s="151"/>
      <c r="D88" s="151"/>
      <c r="K88" s="152"/>
      <c r="P88" s="186"/>
      <c r="Q88" s="186"/>
    </row>
  </sheetData>
  <mergeCells count="10">
    <mergeCell ref="A1:I1"/>
    <mergeCell ref="A3:I3"/>
    <mergeCell ref="H6:H7"/>
    <mergeCell ref="C6:C7"/>
    <mergeCell ref="G5:I5"/>
    <mergeCell ref="B6:B7"/>
    <mergeCell ref="B5:D5"/>
    <mergeCell ref="G6:G7"/>
    <mergeCell ref="D6:D7"/>
    <mergeCell ref="I6:I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/>
  <dimension ref="A1:Q88"/>
  <sheetViews>
    <sheetView zoomScale="75" zoomScaleNormal="75" zoomScaleSheetLayoutView="25" workbookViewId="0" topLeftCell="A1">
      <selection activeCell="A1" sqref="A1:J1"/>
    </sheetView>
  </sheetViews>
  <sheetFormatPr defaultColWidth="11.421875" defaultRowHeight="12.75"/>
  <cols>
    <col min="1" max="1" width="25.7109375" style="121" customWidth="1"/>
    <col min="2" max="10" width="11.28125" style="121" customWidth="1"/>
    <col min="11" max="16384" width="11.421875" style="121" customWidth="1"/>
  </cols>
  <sheetData>
    <row r="1" spans="1:10" ht="18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</row>
    <row r="3" spans="1:10" ht="15">
      <c r="A3" s="367" t="s">
        <v>496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ht="12.75">
      <c r="A4" s="128"/>
      <c r="B4" s="184"/>
      <c r="C4" s="184"/>
      <c r="D4" s="184"/>
      <c r="E4" s="184"/>
      <c r="F4" s="184"/>
      <c r="G4" s="184"/>
      <c r="H4" s="184"/>
      <c r="I4" s="184"/>
      <c r="J4" s="184"/>
    </row>
    <row r="5" spans="1:10" ht="12.75">
      <c r="A5" s="162" t="s">
        <v>203</v>
      </c>
      <c r="B5" s="371" t="s">
        <v>9</v>
      </c>
      <c r="C5" s="315"/>
      <c r="D5" s="372"/>
      <c r="E5" s="233"/>
      <c r="F5" s="126" t="s">
        <v>314</v>
      </c>
      <c r="G5" s="233"/>
      <c r="H5" s="233"/>
      <c r="I5" s="126" t="s">
        <v>315</v>
      </c>
      <c r="J5" s="126" t="s">
        <v>315</v>
      </c>
    </row>
    <row r="6" spans="1:10" ht="12.75">
      <c r="A6" s="162" t="s">
        <v>209</v>
      </c>
      <c r="B6" s="359" t="s">
        <v>86</v>
      </c>
      <c r="C6" s="407" t="s">
        <v>309</v>
      </c>
      <c r="D6" s="359" t="s">
        <v>9</v>
      </c>
      <c r="E6" s="125" t="s">
        <v>316</v>
      </c>
      <c r="F6" s="125" t="s">
        <v>317</v>
      </c>
      <c r="G6" s="125" t="s">
        <v>318</v>
      </c>
      <c r="H6" s="125" t="s">
        <v>17</v>
      </c>
      <c r="I6" s="125" t="s">
        <v>319</v>
      </c>
      <c r="J6" s="125" t="s">
        <v>320</v>
      </c>
    </row>
    <row r="7" spans="1:10" ht="13.5" thickBot="1">
      <c r="A7" s="137" t="s">
        <v>212</v>
      </c>
      <c r="B7" s="409"/>
      <c r="C7" s="410"/>
      <c r="D7" s="409"/>
      <c r="E7" s="125"/>
      <c r="F7" s="125" t="s">
        <v>69</v>
      </c>
      <c r="G7" s="125" t="s">
        <v>321</v>
      </c>
      <c r="H7" s="125" t="s">
        <v>81</v>
      </c>
      <c r="I7" s="125" t="s">
        <v>322</v>
      </c>
      <c r="J7" s="125" t="s">
        <v>323</v>
      </c>
    </row>
    <row r="8" spans="1:17" ht="12.75">
      <c r="A8" s="209" t="s">
        <v>217</v>
      </c>
      <c r="B8" s="335" t="s">
        <v>168</v>
      </c>
      <c r="C8" s="335" t="s">
        <v>168</v>
      </c>
      <c r="D8" s="335" t="s">
        <v>168</v>
      </c>
      <c r="E8" s="335" t="s">
        <v>168</v>
      </c>
      <c r="F8" s="335" t="s">
        <v>168</v>
      </c>
      <c r="G8" s="335" t="s">
        <v>168</v>
      </c>
      <c r="H8" s="335" t="s">
        <v>168</v>
      </c>
      <c r="I8" s="335" t="s">
        <v>168</v>
      </c>
      <c r="J8" s="335" t="s">
        <v>168</v>
      </c>
      <c r="K8" s="150"/>
      <c r="L8" s="152"/>
      <c r="P8" s="186"/>
      <c r="Q8" s="186"/>
    </row>
    <row r="9" spans="1:17" ht="12.75">
      <c r="A9" s="210" t="s">
        <v>218</v>
      </c>
      <c r="B9" s="231" t="s">
        <v>168</v>
      </c>
      <c r="C9" s="231" t="s">
        <v>168</v>
      </c>
      <c r="D9" s="231" t="s">
        <v>168</v>
      </c>
      <c r="E9" s="231" t="s">
        <v>168</v>
      </c>
      <c r="F9" s="231" t="s">
        <v>168</v>
      </c>
      <c r="G9" s="231" t="s">
        <v>168</v>
      </c>
      <c r="H9" s="231" t="s">
        <v>168</v>
      </c>
      <c r="I9" s="231" t="s">
        <v>168</v>
      </c>
      <c r="J9" s="231" t="s">
        <v>168</v>
      </c>
      <c r="K9" s="150"/>
      <c r="L9" s="152"/>
      <c r="P9" s="186"/>
      <c r="Q9" s="186"/>
    </row>
    <row r="10" spans="1:17" ht="12.75">
      <c r="A10" s="210" t="s">
        <v>219</v>
      </c>
      <c r="B10" s="231" t="s">
        <v>168</v>
      </c>
      <c r="C10" s="231" t="s">
        <v>168</v>
      </c>
      <c r="D10" s="231" t="s">
        <v>168</v>
      </c>
      <c r="E10" s="231" t="s">
        <v>168</v>
      </c>
      <c r="F10" s="231" t="s">
        <v>168</v>
      </c>
      <c r="G10" s="231" t="s">
        <v>168</v>
      </c>
      <c r="H10" s="231" t="s">
        <v>168</v>
      </c>
      <c r="I10" s="231" t="s">
        <v>168</v>
      </c>
      <c r="J10" s="231" t="s">
        <v>168</v>
      </c>
      <c r="K10" s="150"/>
      <c r="L10" s="152"/>
      <c r="P10" s="186"/>
      <c r="Q10" s="186"/>
    </row>
    <row r="11" spans="1:17" ht="12.75">
      <c r="A11" s="210" t="s">
        <v>220</v>
      </c>
      <c r="B11" s="147">
        <v>327682</v>
      </c>
      <c r="C11" s="147">
        <v>400500</v>
      </c>
      <c r="D11" s="244">
        <f>SUM(B11:C11)</f>
        <v>728182</v>
      </c>
      <c r="E11" s="231" t="s">
        <v>168</v>
      </c>
      <c r="F11" s="231" t="s">
        <v>168</v>
      </c>
      <c r="G11" s="231" t="s">
        <v>168</v>
      </c>
      <c r="H11" s="231" t="s">
        <v>168</v>
      </c>
      <c r="I11" s="147">
        <v>728182</v>
      </c>
      <c r="J11" s="231" t="s">
        <v>168</v>
      </c>
      <c r="K11" s="150"/>
      <c r="L11" s="152"/>
      <c r="P11" s="186"/>
      <c r="Q11" s="186"/>
    </row>
    <row r="12" spans="1:17" ht="12.75">
      <c r="A12" s="211" t="s">
        <v>221</v>
      </c>
      <c r="B12" s="245">
        <v>327682</v>
      </c>
      <c r="C12" s="245">
        <v>400500</v>
      </c>
      <c r="D12" s="245">
        <f>SUM(D8:D11)</f>
        <v>728182</v>
      </c>
      <c r="E12" s="236" t="s">
        <v>168</v>
      </c>
      <c r="F12" s="236" t="s">
        <v>168</v>
      </c>
      <c r="G12" s="236" t="s">
        <v>168</v>
      </c>
      <c r="H12" s="236" t="s">
        <v>168</v>
      </c>
      <c r="I12" s="245">
        <v>728182</v>
      </c>
      <c r="J12" s="236" t="s">
        <v>168</v>
      </c>
      <c r="K12" s="150"/>
      <c r="L12" s="152"/>
      <c r="P12" s="186"/>
      <c r="Q12" s="186"/>
    </row>
    <row r="13" spans="1:17" ht="12.75">
      <c r="A13" s="211"/>
      <c r="B13" s="131"/>
      <c r="C13" s="131"/>
      <c r="D13" s="131"/>
      <c r="E13" s="131"/>
      <c r="F13" s="131"/>
      <c r="G13" s="131"/>
      <c r="H13" s="131"/>
      <c r="I13" s="131"/>
      <c r="J13" s="131"/>
      <c r="K13" s="150"/>
      <c r="L13" s="152"/>
      <c r="P13" s="186"/>
      <c r="Q13" s="186"/>
    </row>
    <row r="14" spans="1:17" ht="12.75">
      <c r="A14" s="211" t="s">
        <v>222</v>
      </c>
      <c r="B14" s="236" t="s">
        <v>168</v>
      </c>
      <c r="C14" s="238">
        <v>3000</v>
      </c>
      <c r="D14" s="246">
        <f>SUM(B14:C14)</f>
        <v>3000</v>
      </c>
      <c r="E14" s="236" t="s">
        <v>168</v>
      </c>
      <c r="F14" s="236" t="s">
        <v>168</v>
      </c>
      <c r="G14" s="236" t="s">
        <v>168</v>
      </c>
      <c r="H14" s="236" t="s">
        <v>168</v>
      </c>
      <c r="I14" s="238">
        <v>3000</v>
      </c>
      <c r="J14" s="236" t="s">
        <v>168</v>
      </c>
      <c r="K14" s="150"/>
      <c r="L14" s="152"/>
      <c r="P14" s="186"/>
      <c r="Q14" s="186"/>
    </row>
    <row r="15" spans="1:17" ht="12.75">
      <c r="A15" s="211"/>
      <c r="B15" s="131"/>
      <c r="C15" s="131"/>
      <c r="D15" s="131"/>
      <c r="E15" s="131"/>
      <c r="F15" s="131"/>
      <c r="G15" s="131"/>
      <c r="H15" s="131"/>
      <c r="I15" s="131"/>
      <c r="J15" s="131"/>
      <c r="K15" s="150"/>
      <c r="L15" s="152"/>
      <c r="P15" s="186"/>
      <c r="Q15" s="186"/>
    </row>
    <row r="16" spans="1:17" ht="12.75">
      <c r="A16" s="211" t="s">
        <v>223</v>
      </c>
      <c r="B16" s="236" t="s">
        <v>168</v>
      </c>
      <c r="C16" s="238">
        <v>1117</v>
      </c>
      <c r="D16" s="246">
        <f>SUM(B16:C16)</f>
        <v>1117</v>
      </c>
      <c r="E16" s="236" t="s">
        <v>168</v>
      </c>
      <c r="F16" s="236" t="s">
        <v>168</v>
      </c>
      <c r="G16" s="236" t="s">
        <v>168</v>
      </c>
      <c r="H16" s="236" t="s">
        <v>168</v>
      </c>
      <c r="I16" s="238">
        <v>1050</v>
      </c>
      <c r="J16" s="238">
        <v>67</v>
      </c>
      <c r="K16" s="150"/>
      <c r="L16" s="152"/>
      <c r="P16" s="186"/>
      <c r="Q16" s="186"/>
    </row>
    <row r="17" spans="1:17" ht="12.75">
      <c r="A17" s="211"/>
      <c r="B17" s="131"/>
      <c r="C17" s="131"/>
      <c r="D17" s="131"/>
      <c r="E17" s="131"/>
      <c r="F17" s="131"/>
      <c r="G17" s="131"/>
      <c r="H17" s="131"/>
      <c r="I17" s="131"/>
      <c r="J17" s="131"/>
      <c r="K17" s="150"/>
      <c r="L17" s="152"/>
      <c r="P17" s="186"/>
      <c r="Q17" s="186"/>
    </row>
    <row r="18" spans="1:17" ht="12.75">
      <c r="A18" s="212" t="s">
        <v>224</v>
      </c>
      <c r="B18" s="147">
        <v>432</v>
      </c>
      <c r="C18" s="147">
        <v>11003</v>
      </c>
      <c r="D18" s="244">
        <f>SUM(B18:C18)</f>
        <v>11435</v>
      </c>
      <c r="E18" s="231" t="s">
        <v>168</v>
      </c>
      <c r="F18" s="231" t="s">
        <v>168</v>
      </c>
      <c r="G18" s="231" t="s">
        <v>168</v>
      </c>
      <c r="H18" s="231" t="s">
        <v>168</v>
      </c>
      <c r="I18" s="147">
        <v>11435</v>
      </c>
      <c r="J18" s="231" t="s">
        <v>168</v>
      </c>
      <c r="K18" s="150"/>
      <c r="L18" s="152"/>
      <c r="P18" s="186"/>
      <c r="Q18" s="186"/>
    </row>
    <row r="19" spans="1:17" ht="12.75">
      <c r="A19" s="212" t="s">
        <v>225</v>
      </c>
      <c r="B19" s="147">
        <v>75</v>
      </c>
      <c r="C19" s="231" t="s">
        <v>168</v>
      </c>
      <c r="D19" s="244">
        <f>SUM(B19:C19)</f>
        <v>75</v>
      </c>
      <c r="E19" s="231" t="s">
        <v>168</v>
      </c>
      <c r="F19" s="147">
        <v>75</v>
      </c>
      <c r="G19" s="231" t="s">
        <v>168</v>
      </c>
      <c r="H19" s="231" t="s">
        <v>168</v>
      </c>
      <c r="I19" s="231" t="s">
        <v>168</v>
      </c>
      <c r="J19" s="231" t="s">
        <v>168</v>
      </c>
      <c r="K19" s="150"/>
      <c r="L19" s="152"/>
      <c r="P19" s="186"/>
      <c r="Q19" s="186"/>
    </row>
    <row r="20" spans="1:17" ht="12.75">
      <c r="A20" s="210" t="s">
        <v>226</v>
      </c>
      <c r="B20" s="231" t="s">
        <v>168</v>
      </c>
      <c r="C20" s="231" t="s">
        <v>168</v>
      </c>
      <c r="D20" s="231" t="s">
        <v>168</v>
      </c>
      <c r="E20" s="231" t="s">
        <v>168</v>
      </c>
      <c r="F20" s="231" t="s">
        <v>168</v>
      </c>
      <c r="G20" s="231" t="s">
        <v>168</v>
      </c>
      <c r="H20" s="231" t="s">
        <v>168</v>
      </c>
      <c r="I20" s="231" t="s">
        <v>168</v>
      </c>
      <c r="J20" s="231" t="s">
        <v>168</v>
      </c>
      <c r="K20" s="150"/>
      <c r="L20" s="152"/>
      <c r="P20" s="186"/>
      <c r="Q20" s="186"/>
    </row>
    <row r="21" spans="1:17" ht="12.75">
      <c r="A21" s="213" t="s">
        <v>481</v>
      </c>
      <c r="B21" s="245">
        <v>507</v>
      </c>
      <c r="C21" s="245">
        <v>11003</v>
      </c>
      <c r="D21" s="245">
        <f>SUM(D18:D20)</f>
        <v>11510</v>
      </c>
      <c r="E21" s="236" t="s">
        <v>168</v>
      </c>
      <c r="F21" s="245">
        <v>75</v>
      </c>
      <c r="G21" s="236" t="s">
        <v>168</v>
      </c>
      <c r="H21" s="236" t="s">
        <v>168</v>
      </c>
      <c r="I21" s="245">
        <v>11435</v>
      </c>
      <c r="J21" s="236" t="s">
        <v>168</v>
      </c>
      <c r="K21" s="150"/>
      <c r="L21" s="152"/>
      <c r="P21" s="186"/>
      <c r="Q21" s="186"/>
    </row>
    <row r="22" spans="1:17" ht="12.75">
      <c r="A22" s="213"/>
      <c r="B22" s="131"/>
      <c r="C22" s="131"/>
      <c r="D22" s="131"/>
      <c r="E22" s="131"/>
      <c r="F22" s="131"/>
      <c r="G22" s="131"/>
      <c r="H22" s="131"/>
      <c r="I22" s="131"/>
      <c r="J22" s="131"/>
      <c r="K22" s="150"/>
      <c r="L22" s="152"/>
      <c r="P22" s="186"/>
      <c r="Q22" s="186"/>
    </row>
    <row r="23" spans="1:17" ht="12.75">
      <c r="A23" s="211" t="s">
        <v>227</v>
      </c>
      <c r="B23" s="238">
        <v>5970</v>
      </c>
      <c r="C23" s="238">
        <v>11600</v>
      </c>
      <c r="D23" s="246">
        <f>SUM(B23:C23)</f>
        <v>17570</v>
      </c>
      <c r="E23" s="238">
        <v>220</v>
      </c>
      <c r="F23" s="236" t="s">
        <v>168</v>
      </c>
      <c r="G23" s="236" t="s">
        <v>168</v>
      </c>
      <c r="H23" s="236" t="s">
        <v>168</v>
      </c>
      <c r="I23" s="236" t="s">
        <v>168</v>
      </c>
      <c r="J23" s="238">
        <v>17350</v>
      </c>
      <c r="K23" s="150"/>
      <c r="L23" s="152"/>
      <c r="P23" s="186"/>
      <c r="Q23" s="186"/>
    </row>
    <row r="24" spans="1:17" ht="12.75">
      <c r="A24" s="211"/>
      <c r="B24" s="131"/>
      <c r="C24" s="131"/>
      <c r="D24" s="131"/>
      <c r="E24" s="131"/>
      <c r="F24" s="131"/>
      <c r="G24" s="131"/>
      <c r="H24" s="131"/>
      <c r="I24" s="131"/>
      <c r="J24" s="131"/>
      <c r="K24" s="150"/>
      <c r="L24" s="152"/>
      <c r="P24" s="186"/>
      <c r="Q24" s="186"/>
    </row>
    <row r="25" spans="1:17" ht="12.75">
      <c r="A25" s="211" t="s">
        <v>228</v>
      </c>
      <c r="B25" s="236" t="s">
        <v>168</v>
      </c>
      <c r="C25" s="236" t="s">
        <v>168</v>
      </c>
      <c r="D25" s="236" t="s">
        <v>168</v>
      </c>
      <c r="E25" s="236" t="s">
        <v>168</v>
      </c>
      <c r="F25" s="236" t="s">
        <v>168</v>
      </c>
      <c r="G25" s="236" t="s">
        <v>168</v>
      </c>
      <c r="H25" s="236" t="s">
        <v>168</v>
      </c>
      <c r="I25" s="236" t="s">
        <v>168</v>
      </c>
      <c r="J25" s="236" t="s">
        <v>168</v>
      </c>
      <c r="K25" s="150"/>
      <c r="L25" s="152"/>
      <c r="P25" s="186"/>
      <c r="Q25" s="186"/>
    </row>
    <row r="26" spans="1:17" ht="12.75">
      <c r="A26" s="211"/>
      <c r="B26" s="131"/>
      <c r="C26" s="131"/>
      <c r="D26" s="131"/>
      <c r="E26" s="131"/>
      <c r="F26" s="131"/>
      <c r="G26" s="131"/>
      <c r="H26" s="131"/>
      <c r="I26" s="131"/>
      <c r="J26" s="131"/>
      <c r="K26" s="150"/>
      <c r="L26" s="152"/>
      <c r="P26" s="186"/>
      <c r="Q26" s="186"/>
    </row>
    <row r="27" spans="1:17" ht="12.75">
      <c r="A27" s="210" t="s">
        <v>229</v>
      </c>
      <c r="B27" s="231" t="s">
        <v>168</v>
      </c>
      <c r="C27" s="231" t="s">
        <v>168</v>
      </c>
      <c r="D27" s="231" t="s">
        <v>168</v>
      </c>
      <c r="E27" s="231" t="s">
        <v>168</v>
      </c>
      <c r="F27" s="231" t="s">
        <v>168</v>
      </c>
      <c r="G27" s="231" t="s">
        <v>168</v>
      </c>
      <c r="H27" s="231" t="s">
        <v>168</v>
      </c>
      <c r="I27" s="231" t="s">
        <v>168</v>
      </c>
      <c r="J27" s="231" t="s">
        <v>168</v>
      </c>
      <c r="K27" s="150"/>
      <c r="L27" s="152"/>
      <c r="P27" s="186"/>
      <c r="Q27" s="186"/>
    </row>
    <row r="28" spans="1:17" ht="12.75">
      <c r="A28" s="210" t="s">
        <v>230</v>
      </c>
      <c r="B28" s="231" t="s">
        <v>168</v>
      </c>
      <c r="C28" s="231" t="s">
        <v>168</v>
      </c>
      <c r="D28" s="231" t="s">
        <v>168</v>
      </c>
      <c r="E28" s="231" t="s">
        <v>168</v>
      </c>
      <c r="F28" s="231" t="s">
        <v>168</v>
      </c>
      <c r="G28" s="231" t="s">
        <v>168</v>
      </c>
      <c r="H28" s="231" t="s">
        <v>168</v>
      </c>
      <c r="I28" s="231" t="s">
        <v>168</v>
      </c>
      <c r="J28" s="231" t="s">
        <v>168</v>
      </c>
      <c r="K28" s="150"/>
      <c r="L28" s="152"/>
      <c r="P28" s="186"/>
      <c r="Q28" s="186"/>
    </row>
    <row r="29" spans="1:17" ht="12.75">
      <c r="A29" s="210" t="s">
        <v>231</v>
      </c>
      <c r="B29" s="147">
        <v>5793</v>
      </c>
      <c r="C29" s="147">
        <v>8140</v>
      </c>
      <c r="D29" s="244">
        <f>SUM(B29:C29)</f>
        <v>13933</v>
      </c>
      <c r="E29" s="231" t="s">
        <v>168</v>
      </c>
      <c r="F29" s="231" t="s">
        <v>168</v>
      </c>
      <c r="G29" s="147">
        <v>1479</v>
      </c>
      <c r="H29" s="231" t="s">
        <v>168</v>
      </c>
      <c r="I29" s="231" t="s">
        <v>168</v>
      </c>
      <c r="J29" s="147">
        <v>12454</v>
      </c>
      <c r="K29" s="150"/>
      <c r="L29" s="152"/>
      <c r="P29" s="186"/>
      <c r="Q29" s="186"/>
    </row>
    <row r="30" spans="1:17" ht="12.75">
      <c r="A30" s="213" t="s">
        <v>482</v>
      </c>
      <c r="B30" s="143">
        <v>5793</v>
      </c>
      <c r="C30" s="143">
        <v>8140</v>
      </c>
      <c r="D30" s="143">
        <f>SUM(D27:D29)</f>
        <v>13933</v>
      </c>
      <c r="E30" s="232" t="s">
        <v>168</v>
      </c>
      <c r="F30" s="232" t="s">
        <v>168</v>
      </c>
      <c r="G30" s="143">
        <v>1479</v>
      </c>
      <c r="H30" s="232" t="s">
        <v>168</v>
      </c>
      <c r="I30" s="232" t="s">
        <v>168</v>
      </c>
      <c r="J30" s="143">
        <v>12454</v>
      </c>
      <c r="K30" s="150"/>
      <c r="L30" s="152"/>
      <c r="P30" s="186"/>
      <c r="Q30" s="186"/>
    </row>
    <row r="31" spans="1:17" ht="12.75">
      <c r="A31" s="213"/>
      <c r="B31" s="131"/>
      <c r="C31" s="131"/>
      <c r="D31" s="131"/>
      <c r="E31" s="131"/>
      <c r="F31" s="131"/>
      <c r="G31" s="131"/>
      <c r="H31" s="131"/>
      <c r="I31" s="131"/>
      <c r="J31" s="131"/>
      <c r="K31" s="150"/>
      <c r="L31" s="152"/>
      <c r="P31" s="186"/>
      <c r="Q31" s="186"/>
    </row>
    <row r="32" spans="1:17" ht="12.75">
      <c r="A32" s="210" t="s">
        <v>232</v>
      </c>
      <c r="B32" s="147">
        <v>32044</v>
      </c>
      <c r="C32" s="147">
        <v>7516</v>
      </c>
      <c r="D32" s="244">
        <f>SUM(B32:C32)</f>
        <v>39560</v>
      </c>
      <c r="E32" s="147">
        <v>28</v>
      </c>
      <c r="F32" s="147">
        <v>4968</v>
      </c>
      <c r="G32" s="147">
        <v>34564</v>
      </c>
      <c r="H32" s="231" t="s">
        <v>168</v>
      </c>
      <c r="I32" s="231" t="s">
        <v>168</v>
      </c>
      <c r="J32" s="231" t="s">
        <v>168</v>
      </c>
      <c r="K32" s="150"/>
      <c r="L32" s="152"/>
      <c r="P32" s="186"/>
      <c r="Q32" s="186"/>
    </row>
    <row r="33" spans="1:17" ht="12.75">
      <c r="A33" s="210" t="s">
        <v>233</v>
      </c>
      <c r="B33" s="147">
        <v>2002</v>
      </c>
      <c r="C33" s="147">
        <v>7210</v>
      </c>
      <c r="D33" s="244">
        <f>SUM(B33:C33)</f>
        <v>9212</v>
      </c>
      <c r="E33" s="147">
        <v>500</v>
      </c>
      <c r="F33" s="231" t="s">
        <v>168</v>
      </c>
      <c r="G33" s="147">
        <v>12</v>
      </c>
      <c r="H33" s="231" t="s">
        <v>168</v>
      </c>
      <c r="I33" s="231" t="s">
        <v>168</v>
      </c>
      <c r="J33" s="147">
        <v>8700</v>
      </c>
      <c r="K33" s="150"/>
      <c r="L33" s="152"/>
      <c r="P33" s="186"/>
      <c r="Q33" s="186"/>
    </row>
    <row r="34" spans="1:17" ht="12.75">
      <c r="A34" s="210" t="s">
        <v>234</v>
      </c>
      <c r="B34" s="147">
        <v>1628</v>
      </c>
      <c r="C34" s="231" t="s">
        <v>168</v>
      </c>
      <c r="D34" s="244">
        <f>SUM(B34:C34)</f>
        <v>1628</v>
      </c>
      <c r="E34" s="231" t="s">
        <v>168</v>
      </c>
      <c r="F34" s="231" t="s">
        <v>168</v>
      </c>
      <c r="G34" s="231" t="s">
        <v>168</v>
      </c>
      <c r="H34" s="231" t="s">
        <v>168</v>
      </c>
      <c r="I34" s="231" t="s">
        <v>168</v>
      </c>
      <c r="J34" s="147">
        <v>1628</v>
      </c>
      <c r="K34" s="150"/>
      <c r="L34" s="152"/>
      <c r="P34" s="186"/>
      <c r="Q34" s="186"/>
    </row>
    <row r="35" spans="1:17" ht="12.75">
      <c r="A35" s="210" t="s">
        <v>235</v>
      </c>
      <c r="B35" s="147">
        <v>9370</v>
      </c>
      <c r="C35" s="231" t="s">
        <v>168</v>
      </c>
      <c r="D35" s="244">
        <f>SUM(B35:C35)</f>
        <v>9370</v>
      </c>
      <c r="E35" s="147">
        <v>1800</v>
      </c>
      <c r="F35" s="147">
        <v>7570</v>
      </c>
      <c r="G35" s="231" t="s">
        <v>168</v>
      </c>
      <c r="H35" s="231" t="s">
        <v>168</v>
      </c>
      <c r="I35" s="231" t="s">
        <v>168</v>
      </c>
      <c r="J35" s="231" t="s">
        <v>168</v>
      </c>
      <c r="K35" s="150"/>
      <c r="L35" s="152"/>
      <c r="P35" s="186"/>
      <c r="Q35" s="186"/>
    </row>
    <row r="36" spans="1:17" ht="12.75">
      <c r="A36" s="211" t="s">
        <v>236</v>
      </c>
      <c r="B36" s="143">
        <v>45044</v>
      </c>
      <c r="C36" s="143">
        <v>14726</v>
      </c>
      <c r="D36" s="143">
        <f>SUM(D32:D35)</f>
        <v>59770</v>
      </c>
      <c r="E36" s="143">
        <v>2328</v>
      </c>
      <c r="F36" s="143">
        <v>12538</v>
      </c>
      <c r="G36" s="143">
        <v>34576</v>
      </c>
      <c r="H36" s="232" t="s">
        <v>168</v>
      </c>
      <c r="I36" s="232" t="s">
        <v>168</v>
      </c>
      <c r="J36" s="143">
        <v>10328</v>
      </c>
      <c r="K36" s="150"/>
      <c r="L36" s="152"/>
      <c r="P36" s="186"/>
      <c r="Q36" s="186"/>
    </row>
    <row r="37" spans="1:17" ht="12.75">
      <c r="A37" s="211"/>
      <c r="B37" s="131"/>
      <c r="C37" s="131"/>
      <c r="D37" s="131"/>
      <c r="E37" s="131"/>
      <c r="F37" s="131"/>
      <c r="G37" s="131"/>
      <c r="H37" s="131"/>
      <c r="I37" s="131"/>
      <c r="J37" s="131"/>
      <c r="K37" s="150"/>
      <c r="L37" s="152"/>
      <c r="P37" s="186"/>
      <c r="Q37" s="186"/>
    </row>
    <row r="38" spans="1:17" ht="12.75">
      <c r="A38" s="211" t="s">
        <v>237</v>
      </c>
      <c r="B38" s="232" t="s">
        <v>168</v>
      </c>
      <c r="C38" s="232" t="s">
        <v>168</v>
      </c>
      <c r="D38" s="232" t="s">
        <v>168</v>
      </c>
      <c r="E38" s="232" t="s">
        <v>168</v>
      </c>
      <c r="F38" s="232" t="s">
        <v>168</v>
      </c>
      <c r="G38" s="232" t="s">
        <v>168</v>
      </c>
      <c r="H38" s="232" t="s">
        <v>168</v>
      </c>
      <c r="I38" s="232" t="s">
        <v>168</v>
      </c>
      <c r="J38" s="232" t="s">
        <v>168</v>
      </c>
      <c r="K38" s="150"/>
      <c r="L38" s="152"/>
      <c r="P38" s="186"/>
      <c r="Q38" s="186"/>
    </row>
    <row r="39" spans="1:17" ht="12.75">
      <c r="A39" s="211"/>
      <c r="B39" s="131"/>
      <c r="C39" s="131"/>
      <c r="D39" s="131"/>
      <c r="E39" s="131"/>
      <c r="F39" s="131"/>
      <c r="G39" s="131"/>
      <c r="H39" s="131"/>
      <c r="I39" s="131"/>
      <c r="J39" s="131"/>
      <c r="K39" s="150"/>
      <c r="L39" s="152"/>
      <c r="P39" s="186"/>
      <c r="Q39" s="186"/>
    </row>
    <row r="40" spans="1:17" ht="12.75">
      <c r="A40" s="212" t="s">
        <v>238</v>
      </c>
      <c r="B40" s="231" t="s">
        <v>168</v>
      </c>
      <c r="C40" s="231" t="s">
        <v>168</v>
      </c>
      <c r="D40" s="231" t="s">
        <v>168</v>
      </c>
      <c r="E40" s="231" t="s">
        <v>168</v>
      </c>
      <c r="F40" s="231" t="s">
        <v>168</v>
      </c>
      <c r="G40" s="231" t="s">
        <v>168</v>
      </c>
      <c r="H40" s="231" t="s">
        <v>168</v>
      </c>
      <c r="I40" s="231" t="s">
        <v>168</v>
      </c>
      <c r="J40" s="231" t="s">
        <v>168</v>
      </c>
      <c r="K40" s="150"/>
      <c r="L40" s="152"/>
      <c r="P40" s="186"/>
      <c r="Q40" s="186"/>
    </row>
    <row r="41" spans="1:17" ht="12.75">
      <c r="A41" s="212" t="s">
        <v>239</v>
      </c>
      <c r="B41" s="231" t="s">
        <v>168</v>
      </c>
      <c r="C41" s="231" t="s">
        <v>168</v>
      </c>
      <c r="D41" s="231" t="s">
        <v>168</v>
      </c>
      <c r="E41" s="231" t="s">
        <v>168</v>
      </c>
      <c r="F41" s="231" t="s">
        <v>168</v>
      </c>
      <c r="G41" s="231" t="s">
        <v>168</v>
      </c>
      <c r="H41" s="231" t="s">
        <v>168</v>
      </c>
      <c r="I41" s="231" t="s">
        <v>168</v>
      </c>
      <c r="J41" s="231" t="s">
        <v>168</v>
      </c>
      <c r="K41" s="150"/>
      <c r="L41" s="152"/>
      <c r="P41" s="186"/>
      <c r="Q41" s="186"/>
    </row>
    <row r="42" spans="1:17" ht="12.75">
      <c r="A42" s="212" t="s">
        <v>240</v>
      </c>
      <c r="B42" s="231" t="s">
        <v>168</v>
      </c>
      <c r="C42" s="231" t="s">
        <v>168</v>
      </c>
      <c r="D42" s="231" t="s">
        <v>168</v>
      </c>
      <c r="E42" s="231" t="s">
        <v>168</v>
      </c>
      <c r="F42" s="231" t="s">
        <v>168</v>
      </c>
      <c r="G42" s="231" t="s">
        <v>168</v>
      </c>
      <c r="H42" s="231" t="s">
        <v>168</v>
      </c>
      <c r="I42" s="231" t="s">
        <v>168</v>
      </c>
      <c r="J42" s="231" t="s">
        <v>168</v>
      </c>
      <c r="K42" s="150"/>
      <c r="L42" s="152"/>
      <c r="P42" s="186"/>
      <c r="Q42" s="186"/>
    </row>
    <row r="43" spans="1:17" ht="12.75">
      <c r="A43" s="210" t="s">
        <v>241</v>
      </c>
      <c r="B43" s="231" t="s">
        <v>168</v>
      </c>
      <c r="C43" s="147">
        <v>4500</v>
      </c>
      <c r="D43" s="244">
        <f>SUM(B43:C43)</f>
        <v>4500</v>
      </c>
      <c r="E43" s="231" t="s">
        <v>168</v>
      </c>
      <c r="F43" s="231" t="s">
        <v>168</v>
      </c>
      <c r="G43" s="231" t="s">
        <v>168</v>
      </c>
      <c r="H43" s="231" t="s">
        <v>168</v>
      </c>
      <c r="I43" s="147">
        <v>4500</v>
      </c>
      <c r="J43" s="231" t="s">
        <v>168</v>
      </c>
      <c r="K43" s="150"/>
      <c r="L43" s="152"/>
      <c r="P43" s="186"/>
      <c r="Q43" s="186"/>
    </row>
    <row r="44" spans="1:17" ht="12.75">
      <c r="A44" s="210" t="s">
        <v>242</v>
      </c>
      <c r="B44" s="147">
        <v>19</v>
      </c>
      <c r="C44" s="147">
        <v>91</v>
      </c>
      <c r="D44" s="244">
        <f>SUM(B44:C44)</f>
        <v>110</v>
      </c>
      <c r="E44" s="231" t="s">
        <v>168</v>
      </c>
      <c r="F44" s="231" t="s">
        <v>168</v>
      </c>
      <c r="G44" s="231" t="s">
        <v>168</v>
      </c>
      <c r="H44" s="147">
        <v>110</v>
      </c>
      <c r="I44" s="231" t="s">
        <v>168</v>
      </c>
      <c r="J44" s="231" t="s">
        <v>168</v>
      </c>
      <c r="K44" s="150"/>
      <c r="L44" s="152"/>
      <c r="P44" s="186"/>
      <c r="Q44" s="186"/>
    </row>
    <row r="45" spans="1:17" ht="12.75">
      <c r="A45" s="210" t="s">
        <v>243</v>
      </c>
      <c r="B45" s="231" t="s">
        <v>168</v>
      </c>
      <c r="C45" s="231" t="s">
        <v>168</v>
      </c>
      <c r="D45" s="231" t="s">
        <v>168</v>
      </c>
      <c r="E45" s="231" t="s">
        <v>168</v>
      </c>
      <c r="F45" s="231" t="s">
        <v>168</v>
      </c>
      <c r="G45" s="231" t="s">
        <v>168</v>
      </c>
      <c r="H45" s="231" t="s">
        <v>168</v>
      </c>
      <c r="I45" s="231" t="s">
        <v>168</v>
      </c>
      <c r="J45" s="231" t="s">
        <v>168</v>
      </c>
      <c r="K45" s="150"/>
      <c r="L45" s="152"/>
      <c r="P45" s="186"/>
      <c r="Q45" s="186"/>
    </row>
    <row r="46" spans="1:17" ht="12.75">
      <c r="A46" s="210" t="s">
        <v>244</v>
      </c>
      <c r="B46" s="231" t="s">
        <v>168</v>
      </c>
      <c r="C46" s="147">
        <v>3192</v>
      </c>
      <c r="D46" s="244">
        <f>SUM(B46:C46)</f>
        <v>3192</v>
      </c>
      <c r="E46" s="231" t="s">
        <v>168</v>
      </c>
      <c r="F46" s="231" t="s">
        <v>168</v>
      </c>
      <c r="G46" s="231" t="s">
        <v>168</v>
      </c>
      <c r="H46" s="231" t="s">
        <v>168</v>
      </c>
      <c r="I46" s="147">
        <v>3192</v>
      </c>
      <c r="J46" s="231" t="s">
        <v>168</v>
      </c>
      <c r="K46" s="150"/>
      <c r="L46" s="152"/>
      <c r="P46" s="186"/>
      <c r="Q46" s="186"/>
    </row>
    <row r="47" spans="1:17" ht="12.75">
      <c r="A47" s="210" t="s">
        <v>245</v>
      </c>
      <c r="B47" s="231" t="s">
        <v>168</v>
      </c>
      <c r="C47" s="231" t="s">
        <v>168</v>
      </c>
      <c r="D47" s="231" t="s">
        <v>168</v>
      </c>
      <c r="E47" s="231" t="s">
        <v>168</v>
      </c>
      <c r="F47" s="231" t="s">
        <v>168</v>
      </c>
      <c r="G47" s="231" t="s">
        <v>168</v>
      </c>
      <c r="H47" s="231" t="s">
        <v>168</v>
      </c>
      <c r="I47" s="231" t="s">
        <v>168</v>
      </c>
      <c r="J47" s="231" t="s">
        <v>168</v>
      </c>
      <c r="K47" s="150"/>
      <c r="L47" s="152"/>
      <c r="P47" s="186"/>
      <c r="Q47" s="186"/>
    </row>
    <row r="48" spans="1:17" ht="12.75">
      <c r="A48" s="210" t="s">
        <v>246</v>
      </c>
      <c r="B48" s="231" t="s">
        <v>168</v>
      </c>
      <c r="C48" s="231" t="s">
        <v>168</v>
      </c>
      <c r="D48" s="231" t="s">
        <v>168</v>
      </c>
      <c r="E48" s="231" t="s">
        <v>168</v>
      </c>
      <c r="F48" s="231" t="s">
        <v>168</v>
      </c>
      <c r="G48" s="231" t="s">
        <v>168</v>
      </c>
      <c r="H48" s="231" t="s">
        <v>168</v>
      </c>
      <c r="I48" s="231" t="s">
        <v>168</v>
      </c>
      <c r="J48" s="231" t="s">
        <v>168</v>
      </c>
      <c r="K48" s="150"/>
      <c r="L48" s="152"/>
      <c r="P48" s="186"/>
      <c r="Q48" s="186"/>
    </row>
    <row r="49" spans="1:17" ht="12.75">
      <c r="A49" s="213" t="s">
        <v>483</v>
      </c>
      <c r="B49" s="143">
        <v>19</v>
      </c>
      <c r="C49" s="143">
        <v>7783</v>
      </c>
      <c r="D49" s="143">
        <f>SUM(D40:D48)</f>
        <v>7802</v>
      </c>
      <c r="E49" s="232" t="s">
        <v>168</v>
      </c>
      <c r="F49" s="232" t="s">
        <v>168</v>
      </c>
      <c r="G49" s="232" t="s">
        <v>168</v>
      </c>
      <c r="H49" s="143">
        <v>110</v>
      </c>
      <c r="I49" s="143">
        <v>7692</v>
      </c>
      <c r="J49" s="232" t="s">
        <v>168</v>
      </c>
      <c r="K49" s="150"/>
      <c r="L49" s="152"/>
      <c r="P49" s="186"/>
      <c r="Q49" s="186"/>
    </row>
    <row r="50" spans="1:12" ht="12.75">
      <c r="A50" s="213"/>
      <c r="B50" s="131"/>
      <c r="C50" s="131"/>
      <c r="D50" s="131"/>
      <c r="E50" s="131"/>
      <c r="F50" s="131"/>
      <c r="G50" s="131"/>
      <c r="H50" s="131"/>
      <c r="I50" s="131"/>
      <c r="J50" s="131"/>
      <c r="K50" s="150"/>
      <c r="L50" s="152"/>
    </row>
    <row r="51" spans="1:12" ht="12.75">
      <c r="A51" s="211" t="s">
        <v>247</v>
      </c>
      <c r="B51" s="232" t="s">
        <v>168</v>
      </c>
      <c r="C51" s="232" t="s">
        <v>168</v>
      </c>
      <c r="D51" s="232" t="s">
        <v>168</v>
      </c>
      <c r="E51" s="232" t="s">
        <v>168</v>
      </c>
      <c r="F51" s="232" t="s">
        <v>168</v>
      </c>
      <c r="G51" s="232" t="s">
        <v>168</v>
      </c>
      <c r="H51" s="232" t="s">
        <v>168</v>
      </c>
      <c r="I51" s="232" t="s">
        <v>168</v>
      </c>
      <c r="J51" s="232" t="s">
        <v>168</v>
      </c>
      <c r="K51" s="150"/>
      <c r="L51" s="152"/>
    </row>
    <row r="52" spans="1:12" ht="12.75">
      <c r="A52" s="211"/>
      <c r="B52" s="131"/>
      <c r="C52" s="131"/>
      <c r="D52" s="131"/>
      <c r="E52" s="131"/>
      <c r="F52" s="131"/>
      <c r="G52" s="131"/>
      <c r="H52" s="131"/>
      <c r="I52" s="193"/>
      <c r="J52" s="131"/>
      <c r="K52" s="150"/>
      <c r="L52" s="152"/>
    </row>
    <row r="53" spans="1:17" ht="12.75">
      <c r="A53" s="210" t="s">
        <v>248</v>
      </c>
      <c r="B53" s="147">
        <v>22808</v>
      </c>
      <c r="C53" s="147">
        <v>157205</v>
      </c>
      <c r="D53" s="244">
        <f>SUM(B53:C53)</f>
        <v>180013</v>
      </c>
      <c r="E53" s="147">
        <v>120</v>
      </c>
      <c r="F53" s="147">
        <v>204</v>
      </c>
      <c r="G53" s="147">
        <v>60</v>
      </c>
      <c r="H53" s="147">
        <v>80590</v>
      </c>
      <c r="I53" s="231" t="s">
        <v>168</v>
      </c>
      <c r="J53" s="147">
        <v>99039</v>
      </c>
      <c r="K53" s="150"/>
      <c r="L53" s="152"/>
      <c r="P53" s="186"/>
      <c r="Q53" s="186"/>
    </row>
    <row r="54" spans="1:11" ht="12.75">
      <c r="A54" s="212" t="s">
        <v>249</v>
      </c>
      <c r="B54" s="147">
        <v>4300</v>
      </c>
      <c r="C54" s="231" t="s">
        <v>168</v>
      </c>
      <c r="D54" s="244">
        <f>SUM(B54:C54)</f>
        <v>4300</v>
      </c>
      <c r="E54" s="147">
        <v>400</v>
      </c>
      <c r="F54" s="147">
        <v>1500</v>
      </c>
      <c r="G54" s="147">
        <v>300</v>
      </c>
      <c r="H54" s="147">
        <v>2100</v>
      </c>
      <c r="I54" s="231" t="s">
        <v>168</v>
      </c>
      <c r="J54" s="231" t="s">
        <v>168</v>
      </c>
      <c r="K54" s="150"/>
    </row>
    <row r="55" spans="1:11" ht="12.75">
      <c r="A55" s="210" t="s">
        <v>250</v>
      </c>
      <c r="B55" s="147">
        <v>5342</v>
      </c>
      <c r="C55" s="231" t="s">
        <v>168</v>
      </c>
      <c r="D55" s="244">
        <f>SUM(B55:C55)</f>
        <v>5342</v>
      </c>
      <c r="E55" s="147">
        <v>5342</v>
      </c>
      <c r="F55" s="231" t="s">
        <v>168</v>
      </c>
      <c r="G55" s="231" t="s">
        <v>168</v>
      </c>
      <c r="H55" s="231" t="s">
        <v>168</v>
      </c>
      <c r="I55" s="231" t="s">
        <v>168</v>
      </c>
      <c r="J55" s="231" t="s">
        <v>168</v>
      </c>
      <c r="K55" s="150"/>
    </row>
    <row r="56" spans="1:11" ht="12.75">
      <c r="A56" s="210" t="s">
        <v>251</v>
      </c>
      <c r="B56" s="231" t="s">
        <v>168</v>
      </c>
      <c r="C56" s="231" t="s">
        <v>168</v>
      </c>
      <c r="D56" s="231" t="s">
        <v>168</v>
      </c>
      <c r="E56" s="231" t="s">
        <v>168</v>
      </c>
      <c r="F56" s="231" t="s">
        <v>168</v>
      </c>
      <c r="G56" s="231" t="s">
        <v>168</v>
      </c>
      <c r="H56" s="231" t="s">
        <v>168</v>
      </c>
      <c r="I56" s="231" t="s">
        <v>168</v>
      </c>
      <c r="J56" s="231" t="s">
        <v>168</v>
      </c>
      <c r="K56" s="150"/>
    </row>
    <row r="57" spans="1:11" ht="12.75">
      <c r="A57" s="210" t="s">
        <v>252</v>
      </c>
      <c r="B57" s="147">
        <v>28471</v>
      </c>
      <c r="C57" s="231" t="s">
        <v>168</v>
      </c>
      <c r="D57" s="244">
        <f>SUM(B57:C57)</f>
        <v>28471</v>
      </c>
      <c r="E57" s="231" t="s">
        <v>168</v>
      </c>
      <c r="F57" s="231" t="s">
        <v>168</v>
      </c>
      <c r="G57" s="147">
        <v>14936</v>
      </c>
      <c r="H57" s="147">
        <v>13535</v>
      </c>
      <c r="I57" s="231" t="s">
        <v>168</v>
      </c>
      <c r="J57" s="231" t="s">
        <v>168</v>
      </c>
      <c r="K57" s="150"/>
    </row>
    <row r="58" spans="1:11" ht="12.75">
      <c r="A58" s="213" t="s">
        <v>253</v>
      </c>
      <c r="B58" s="143">
        <v>60921</v>
      </c>
      <c r="C58" s="143">
        <v>157205</v>
      </c>
      <c r="D58" s="143">
        <f>SUM(D53:D57)</f>
        <v>218126</v>
      </c>
      <c r="E58" s="143">
        <v>5862</v>
      </c>
      <c r="F58" s="143">
        <v>1704</v>
      </c>
      <c r="G58" s="143">
        <v>15296</v>
      </c>
      <c r="H58" s="143">
        <v>96225</v>
      </c>
      <c r="I58" s="232" t="s">
        <v>168</v>
      </c>
      <c r="J58" s="143">
        <v>99039</v>
      </c>
      <c r="K58" s="150"/>
    </row>
    <row r="59" spans="1:11" ht="12.75">
      <c r="A59" s="213"/>
      <c r="B59" s="131"/>
      <c r="C59" s="131"/>
      <c r="D59" s="131"/>
      <c r="E59" s="131"/>
      <c r="F59" s="131"/>
      <c r="G59" s="131"/>
      <c r="H59" s="131"/>
      <c r="I59" s="131"/>
      <c r="J59" s="131"/>
      <c r="K59" s="150"/>
    </row>
    <row r="60" spans="1:11" ht="12.75">
      <c r="A60" s="210" t="s">
        <v>254</v>
      </c>
      <c r="B60" s="231" t="s">
        <v>168</v>
      </c>
      <c r="C60" s="231" t="s">
        <v>168</v>
      </c>
      <c r="D60" s="231" t="s">
        <v>168</v>
      </c>
      <c r="E60" s="231" t="s">
        <v>168</v>
      </c>
      <c r="F60" s="231" t="s">
        <v>168</v>
      </c>
      <c r="G60" s="231" t="s">
        <v>168</v>
      </c>
      <c r="H60" s="231" t="s">
        <v>168</v>
      </c>
      <c r="I60" s="231" t="s">
        <v>168</v>
      </c>
      <c r="J60" s="231" t="s">
        <v>168</v>
      </c>
      <c r="K60" s="150"/>
    </row>
    <row r="61" spans="1:11" ht="12.75">
      <c r="A61" s="212" t="s">
        <v>255</v>
      </c>
      <c r="B61" s="231" t="s">
        <v>168</v>
      </c>
      <c r="C61" s="231" t="s">
        <v>168</v>
      </c>
      <c r="D61" s="231" t="s">
        <v>168</v>
      </c>
      <c r="E61" s="231" t="s">
        <v>168</v>
      </c>
      <c r="F61" s="231" t="s">
        <v>168</v>
      </c>
      <c r="G61" s="231" t="s">
        <v>168</v>
      </c>
      <c r="H61" s="231" t="s">
        <v>168</v>
      </c>
      <c r="I61" s="231" t="s">
        <v>168</v>
      </c>
      <c r="J61" s="231" t="s">
        <v>168</v>
      </c>
      <c r="K61" s="150"/>
    </row>
    <row r="62" spans="1:11" ht="12.75">
      <c r="A62" s="210" t="s">
        <v>256</v>
      </c>
      <c r="B62" s="147">
        <v>27253</v>
      </c>
      <c r="C62" s="147">
        <v>12970</v>
      </c>
      <c r="D62" s="244">
        <f>SUM(B62:C62)</f>
        <v>40223</v>
      </c>
      <c r="E62" s="147">
        <v>22259</v>
      </c>
      <c r="F62" s="231" t="s">
        <v>168</v>
      </c>
      <c r="G62" s="231" t="s">
        <v>168</v>
      </c>
      <c r="H62" s="147">
        <v>4000</v>
      </c>
      <c r="I62" s="231" t="s">
        <v>168</v>
      </c>
      <c r="J62" s="147">
        <v>13964</v>
      </c>
      <c r="K62" s="150"/>
    </row>
    <row r="63" spans="1:11" ht="12.75">
      <c r="A63" s="211" t="s">
        <v>257</v>
      </c>
      <c r="B63" s="143">
        <v>27253</v>
      </c>
      <c r="C63" s="143">
        <v>12970</v>
      </c>
      <c r="D63" s="143">
        <f>SUM(D60:D62)</f>
        <v>40223</v>
      </c>
      <c r="E63" s="143">
        <v>22259</v>
      </c>
      <c r="F63" s="232" t="s">
        <v>168</v>
      </c>
      <c r="G63" s="232" t="s">
        <v>168</v>
      </c>
      <c r="H63" s="143">
        <v>4000</v>
      </c>
      <c r="I63" s="232" t="s">
        <v>168</v>
      </c>
      <c r="J63" s="143">
        <v>13964</v>
      </c>
      <c r="K63" s="150"/>
    </row>
    <row r="64" spans="1:11" ht="12.75">
      <c r="A64" s="211"/>
      <c r="B64" s="131"/>
      <c r="C64" s="131"/>
      <c r="D64" s="131"/>
      <c r="E64" s="131"/>
      <c r="F64" s="131"/>
      <c r="G64" s="131"/>
      <c r="H64" s="131"/>
      <c r="I64" s="131"/>
      <c r="J64" s="131"/>
      <c r="K64" s="150"/>
    </row>
    <row r="65" spans="1:11" ht="12.75">
      <c r="A65" s="211" t="s">
        <v>258</v>
      </c>
      <c r="B65" s="232" t="s">
        <v>168</v>
      </c>
      <c r="C65" s="232" t="s">
        <v>168</v>
      </c>
      <c r="D65" s="232" t="s">
        <v>168</v>
      </c>
      <c r="E65" s="232" t="s">
        <v>168</v>
      </c>
      <c r="F65" s="232" t="s">
        <v>168</v>
      </c>
      <c r="G65" s="232" t="s">
        <v>168</v>
      </c>
      <c r="H65" s="232" t="s">
        <v>168</v>
      </c>
      <c r="I65" s="232" t="s">
        <v>168</v>
      </c>
      <c r="J65" s="232" t="s">
        <v>168</v>
      </c>
      <c r="K65" s="150"/>
    </row>
    <row r="66" spans="1:11" ht="12.75">
      <c r="A66" s="211"/>
      <c r="B66" s="131"/>
      <c r="C66" s="131"/>
      <c r="D66" s="131"/>
      <c r="E66" s="131"/>
      <c r="F66" s="131"/>
      <c r="G66" s="131"/>
      <c r="H66" s="131"/>
      <c r="I66" s="131"/>
      <c r="J66" s="131"/>
      <c r="K66" s="150"/>
    </row>
    <row r="67" spans="1:11" ht="12.75">
      <c r="A67" s="210" t="s">
        <v>259</v>
      </c>
      <c r="B67" s="231" t="s">
        <v>168</v>
      </c>
      <c r="C67" s="231" t="s">
        <v>168</v>
      </c>
      <c r="D67" s="231" t="s">
        <v>168</v>
      </c>
      <c r="E67" s="231" t="s">
        <v>168</v>
      </c>
      <c r="F67" s="231" t="s">
        <v>168</v>
      </c>
      <c r="G67" s="231" t="s">
        <v>168</v>
      </c>
      <c r="H67" s="231" t="s">
        <v>168</v>
      </c>
      <c r="I67" s="231" t="s">
        <v>168</v>
      </c>
      <c r="J67" s="231" t="s">
        <v>168</v>
      </c>
      <c r="K67" s="150"/>
    </row>
    <row r="68" spans="1:11" ht="12.75">
      <c r="A68" s="212" t="s">
        <v>260</v>
      </c>
      <c r="B68" s="231" t="s">
        <v>168</v>
      </c>
      <c r="C68" s="231" t="s">
        <v>168</v>
      </c>
      <c r="D68" s="231" t="s">
        <v>168</v>
      </c>
      <c r="E68" s="231" t="s">
        <v>168</v>
      </c>
      <c r="F68" s="231" t="s">
        <v>168</v>
      </c>
      <c r="G68" s="231" t="s">
        <v>168</v>
      </c>
      <c r="H68" s="231" t="s">
        <v>168</v>
      </c>
      <c r="I68" s="231" t="s">
        <v>168</v>
      </c>
      <c r="J68" s="231" t="s">
        <v>168</v>
      </c>
      <c r="K68" s="150"/>
    </row>
    <row r="69" spans="1:11" ht="12.75">
      <c r="A69" s="211" t="s">
        <v>261</v>
      </c>
      <c r="B69" s="232" t="s">
        <v>168</v>
      </c>
      <c r="C69" s="232" t="s">
        <v>168</v>
      </c>
      <c r="D69" s="232" t="s">
        <v>168</v>
      </c>
      <c r="E69" s="232" t="s">
        <v>168</v>
      </c>
      <c r="F69" s="232" t="s">
        <v>168</v>
      </c>
      <c r="G69" s="232" t="s">
        <v>168</v>
      </c>
      <c r="H69" s="232" t="s">
        <v>168</v>
      </c>
      <c r="I69" s="232" t="s">
        <v>168</v>
      </c>
      <c r="J69" s="232" t="s">
        <v>168</v>
      </c>
      <c r="K69" s="150"/>
    </row>
    <row r="70" spans="1:11" ht="12.75">
      <c r="A70" s="211"/>
      <c r="B70" s="131"/>
      <c r="C70" s="131"/>
      <c r="D70" s="131"/>
      <c r="E70" s="131"/>
      <c r="F70" s="131"/>
      <c r="G70" s="131"/>
      <c r="H70" s="131"/>
      <c r="I70" s="131"/>
      <c r="J70" s="131"/>
      <c r="K70" s="150"/>
    </row>
    <row r="71" spans="1:11" ht="12.75">
      <c r="A71" s="212" t="s">
        <v>262</v>
      </c>
      <c r="B71" s="231" t="s">
        <v>168</v>
      </c>
      <c r="C71" s="231" t="s">
        <v>168</v>
      </c>
      <c r="D71" s="231" t="s">
        <v>168</v>
      </c>
      <c r="E71" s="231" t="s">
        <v>168</v>
      </c>
      <c r="F71" s="231" t="s">
        <v>168</v>
      </c>
      <c r="G71" s="231" t="s">
        <v>168</v>
      </c>
      <c r="H71" s="231" t="s">
        <v>168</v>
      </c>
      <c r="I71" s="231" t="s">
        <v>168</v>
      </c>
      <c r="J71" s="231" t="s">
        <v>168</v>
      </c>
      <c r="K71" s="150"/>
    </row>
    <row r="72" spans="1:11" ht="12.75">
      <c r="A72" s="212" t="s">
        <v>263</v>
      </c>
      <c r="B72" s="147">
        <v>107224</v>
      </c>
      <c r="C72" s="231" t="s">
        <v>168</v>
      </c>
      <c r="D72" s="244">
        <f>SUM(B72:C72)</f>
        <v>107224</v>
      </c>
      <c r="E72" s="231" t="s">
        <v>168</v>
      </c>
      <c r="F72" s="231" t="s">
        <v>168</v>
      </c>
      <c r="G72" s="231" t="s">
        <v>168</v>
      </c>
      <c r="H72" s="147">
        <v>2722</v>
      </c>
      <c r="I72" s="231" t="s">
        <v>168</v>
      </c>
      <c r="J72" s="147">
        <v>104502</v>
      </c>
      <c r="K72" s="150"/>
    </row>
    <row r="73" spans="1:11" ht="12.75">
      <c r="A73" s="212" t="s">
        <v>264</v>
      </c>
      <c r="B73" s="231" t="s">
        <v>168</v>
      </c>
      <c r="C73" s="231" t="s">
        <v>168</v>
      </c>
      <c r="D73" s="231" t="s">
        <v>168</v>
      </c>
      <c r="E73" s="231" t="s">
        <v>168</v>
      </c>
      <c r="F73" s="231" t="s">
        <v>168</v>
      </c>
      <c r="G73" s="231" t="s">
        <v>168</v>
      </c>
      <c r="H73" s="231" t="s">
        <v>168</v>
      </c>
      <c r="I73" s="231" t="s">
        <v>168</v>
      </c>
      <c r="J73" s="231" t="s">
        <v>168</v>
      </c>
      <c r="K73" s="150"/>
    </row>
    <row r="74" spans="1:11" ht="12.75">
      <c r="A74" s="210" t="s">
        <v>265</v>
      </c>
      <c r="B74" s="231" t="s">
        <v>168</v>
      </c>
      <c r="C74" s="231" t="s">
        <v>168</v>
      </c>
      <c r="D74" s="231" t="s">
        <v>168</v>
      </c>
      <c r="E74" s="231" t="s">
        <v>168</v>
      </c>
      <c r="F74" s="231" t="s">
        <v>168</v>
      </c>
      <c r="G74" s="231" t="s">
        <v>168</v>
      </c>
      <c r="H74" s="231" t="s">
        <v>168</v>
      </c>
      <c r="I74" s="231" t="s">
        <v>168</v>
      </c>
      <c r="J74" s="231" t="s">
        <v>168</v>
      </c>
      <c r="K74" s="150"/>
    </row>
    <row r="75" spans="1:11" ht="12.75">
      <c r="A75" s="210" t="s">
        <v>266</v>
      </c>
      <c r="B75" s="231" t="s">
        <v>168</v>
      </c>
      <c r="C75" s="231" t="s">
        <v>168</v>
      </c>
      <c r="D75" s="231" t="s">
        <v>168</v>
      </c>
      <c r="E75" s="231" t="s">
        <v>168</v>
      </c>
      <c r="F75" s="231" t="s">
        <v>168</v>
      </c>
      <c r="G75" s="231" t="s">
        <v>168</v>
      </c>
      <c r="H75" s="231" t="s">
        <v>168</v>
      </c>
      <c r="I75" s="231" t="s">
        <v>168</v>
      </c>
      <c r="J75" s="231" t="s">
        <v>168</v>
      </c>
      <c r="K75" s="150"/>
    </row>
    <row r="76" spans="1:11" ht="12.75">
      <c r="A76" s="212" t="s">
        <v>267</v>
      </c>
      <c r="B76" s="231" t="s">
        <v>168</v>
      </c>
      <c r="C76" s="231" t="s">
        <v>168</v>
      </c>
      <c r="D76" s="231" t="s">
        <v>168</v>
      </c>
      <c r="E76" s="231" t="s">
        <v>168</v>
      </c>
      <c r="F76" s="231" t="s">
        <v>168</v>
      </c>
      <c r="G76" s="231" t="s">
        <v>168</v>
      </c>
      <c r="H76" s="231" t="s">
        <v>168</v>
      </c>
      <c r="I76" s="231" t="s">
        <v>168</v>
      </c>
      <c r="J76" s="231" t="s">
        <v>168</v>
      </c>
      <c r="K76" s="150"/>
    </row>
    <row r="77" spans="1:11" ht="12.75">
      <c r="A77" s="212" t="s">
        <v>268</v>
      </c>
      <c r="B77" s="147">
        <v>1245</v>
      </c>
      <c r="C77" s="231" t="s">
        <v>168</v>
      </c>
      <c r="D77" s="244">
        <f>SUM(B77:C77)</f>
        <v>1245</v>
      </c>
      <c r="E77" s="147">
        <v>28</v>
      </c>
      <c r="F77" s="231" t="s">
        <v>168</v>
      </c>
      <c r="G77" s="231" t="s">
        <v>168</v>
      </c>
      <c r="H77" s="231" t="s">
        <v>168</v>
      </c>
      <c r="I77" s="231" t="s">
        <v>168</v>
      </c>
      <c r="J77" s="147">
        <v>1217</v>
      </c>
      <c r="K77" s="150"/>
    </row>
    <row r="78" spans="1:11" ht="12.75">
      <c r="A78" s="210" t="s">
        <v>269</v>
      </c>
      <c r="B78" s="231" t="s">
        <v>168</v>
      </c>
      <c r="C78" s="231" t="s">
        <v>168</v>
      </c>
      <c r="D78" s="231" t="s">
        <v>168</v>
      </c>
      <c r="E78" s="231" t="s">
        <v>168</v>
      </c>
      <c r="F78" s="231" t="s">
        <v>168</v>
      </c>
      <c r="G78" s="231" t="s">
        <v>168</v>
      </c>
      <c r="H78" s="231" t="s">
        <v>168</v>
      </c>
      <c r="I78" s="231" t="s">
        <v>168</v>
      </c>
      <c r="J78" s="231" t="s">
        <v>168</v>
      </c>
      <c r="K78" s="150"/>
    </row>
    <row r="79" spans="1:11" ht="12.75">
      <c r="A79" s="213" t="s">
        <v>484</v>
      </c>
      <c r="B79" s="143">
        <v>108469</v>
      </c>
      <c r="C79" s="232" t="s">
        <v>168</v>
      </c>
      <c r="D79" s="143">
        <f>SUM(D71:D78)</f>
        <v>108469</v>
      </c>
      <c r="E79" s="143">
        <v>28</v>
      </c>
      <c r="F79" s="232" t="s">
        <v>168</v>
      </c>
      <c r="G79" s="232" t="s">
        <v>168</v>
      </c>
      <c r="H79" s="143">
        <v>2722</v>
      </c>
      <c r="I79" s="232" t="s">
        <v>168</v>
      </c>
      <c r="J79" s="143">
        <v>105719</v>
      </c>
      <c r="K79" s="150"/>
    </row>
    <row r="80" spans="1:11" ht="12.75">
      <c r="A80" s="213"/>
      <c r="B80" s="131"/>
      <c r="C80" s="131"/>
      <c r="D80" s="131"/>
      <c r="E80" s="131"/>
      <c r="F80" s="131"/>
      <c r="G80" s="131"/>
      <c r="H80" s="131"/>
      <c r="I80" s="131"/>
      <c r="J80" s="131"/>
      <c r="K80" s="150"/>
    </row>
    <row r="81" spans="1:11" ht="12.75">
      <c r="A81" s="210" t="s">
        <v>270</v>
      </c>
      <c r="B81" s="231" t="s">
        <v>168</v>
      </c>
      <c r="C81" s="231" t="s">
        <v>168</v>
      </c>
      <c r="D81" s="231" t="s">
        <v>168</v>
      </c>
      <c r="E81" s="231" t="s">
        <v>168</v>
      </c>
      <c r="F81" s="231" t="s">
        <v>168</v>
      </c>
      <c r="G81" s="231" t="s">
        <v>168</v>
      </c>
      <c r="H81" s="231" t="s">
        <v>168</v>
      </c>
      <c r="I81" s="231" t="s">
        <v>168</v>
      </c>
      <c r="J81" s="231" t="s">
        <v>168</v>
      </c>
      <c r="K81" s="150"/>
    </row>
    <row r="82" spans="1:11" ht="12.75">
      <c r="A82" s="210" t="s">
        <v>271</v>
      </c>
      <c r="B82" s="231" t="s">
        <v>168</v>
      </c>
      <c r="C82" s="231" t="s">
        <v>168</v>
      </c>
      <c r="D82" s="231" t="s">
        <v>168</v>
      </c>
      <c r="E82" s="231" t="s">
        <v>168</v>
      </c>
      <c r="F82" s="231" t="s">
        <v>168</v>
      </c>
      <c r="G82" s="231" t="s">
        <v>168</v>
      </c>
      <c r="H82" s="231" t="s">
        <v>168</v>
      </c>
      <c r="I82" s="231" t="s">
        <v>168</v>
      </c>
      <c r="J82" s="231" t="s">
        <v>168</v>
      </c>
      <c r="K82" s="150"/>
    </row>
    <row r="83" spans="1:11" ht="12.75">
      <c r="A83" s="211" t="s">
        <v>272</v>
      </c>
      <c r="B83" s="232" t="s">
        <v>168</v>
      </c>
      <c r="C83" s="232" t="s">
        <v>168</v>
      </c>
      <c r="D83" s="232" t="s">
        <v>168</v>
      </c>
      <c r="E83" s="232" t="s">
        <v>168</v>
      </c>
      <c r="F83" s="232" t="s">
        <v>168</v>
      </c>
      <c r="G83" s="232" t="s">
        <v>168</v>
      </c>
      <c r="H83" s="232" t="s">
        <v>168</v>
      </c>
      <c r="I83" s="232" t="s">
        <v>168</v>
      </c>
      <c r="J83" s="232" t="s">
        <v>168</v>
      </c>
      <c r="K83" s="150"/>
    </row>
    <row r="84" spans="1:11" ht="12.75">
      <c r="A84" s="211"/>
      <c r="B84" s="131"/>
      <c r="C84" s="131"/>
      <c r="D84" s="131"/>
      <c r="E84" s="131"/>
      <c r="F84" s="131"/>
      <c r="G84" s="131"/>
      <c r="H84" s="131"/>
      <c r="I84" s="131"/>
      <c r="J84" s="131"/>
      <c r="K84" s="150"/>
    </row>
    <row r="85" spans="1:11" ht="13.5" thickBot="1">
      <c r="A85" s="330" t="s">
        <v>273</v>
      </c>
      <c r="B85" s="155">
        <f aca="true" t="shared" si="0" ref="B85:J85">SUM(B12,B14,B16,B21,B23,B25,B30,B36,B38,B49,B51,B58,B63,B65,B69,B79,B83)</f>
        <v>581658</v>
      </c>
      <c r="C85" s="155">
        <f t="shared" si="0"/>
        <v>628044</v>
      </c>
      <c r="D85" s="155">
        <f t="shared" si="0"/>
        <v>1209702</v>
      </c>
      <c r="E85" s="155">
        <f t="shared" si="0"/>
        <v>30697</v>
      </c>
      <c r="F85" s="155">
        <f t="shared" si="0"/>
        <v>14317</v>
      </c>
      <c r="G85" s="155">
        <f t="shared" si="0"/>
        <v>51351</v>
      </c>
      <c r="H85" s="155">
        <f t="shared" si="0"/>
        <v>103057</v>
      </c>
      <c r="I85" s="155">
        <f t="shared" si="0"/>
        <v>751359</v>
      </c>
      <c r="J85" s="155">
        <f t="shared" si="0"/>
        <v>258921</v>
      </c>
      <c r="K85" s="150"/>
    </row>
    <row r="87" spans="2:4" ht="12.75">
      <c r="B87" s="151"/>
      <c r="C87" s="151"/>
      <c r="D87" s="151"/>
    </row>
    <row r="88" ht="12.75">
      <c r="D88" s="151"/>
    </row>
  </sheetData>
  <mergeCells count="6">
    <mergeCell ref="A3:J3"/>
    <mergeCell ref="A1:J1"/>
    <mergeCell ref="B6:B7"/>
    <mergeCell ref="C6:C7"/>
    <mergeCell ref="B5:D5"/>
    <mergeCell ref="D6:D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34.7109375" style="121" customWidth="1"/>
    <col min="2" max="16384" width="11.421875" style="121" customWidth="1"/>
  </cols>
  <sheetData>
    <row r="1" spans="1:9" ht="18">
      <c r="A1" s="417" t="s">
        <v>0</v>
      </c>
      <c r="B1" s="418"/>
      <c r="C1" s="418"/>
      <c r="D1" s="418"/>
      <c r="E1" s="418"/>
      <c r="F1" s="418"/>
      <c r="G1" s="418"/>
      <c r="H1" s="418"/>
      <c r="I1" s="418"/>
    </row>
    <row r="2" spans="1:9" ht="12.75">
      <c r="A2" s="44"/>
      <c r="B2" s="44"/>
      <c r="C2" s="44"/>
      <c r="D2" s="44"/>
      <c r="E2" s="44"/>
      <c r="F2" s="44"/>
      <c r="G2" s="44"/>
      <c r="H2" s="44"/>
      <c r="I2" s="419"/>
    </row>
    <row r="3" spans="1:9" ht="15">
      <c r="A3" s="396" t="s">
        <v>504</v>
      </c>
      <c r="B3" s="396"/>
      <c r="C3" s="396"/>
      <c r="D3" s="396"/>
      <c r="E3" s="396"/>
      <c r="F3" s="396"/>
      <c r="G3" s="396"/>
      <c r="H3" s="396"/>
      <c r="I3" s="396"/>
    </row>
    <row r="4" spans="1:9" ht="15">
      <c r="A4" s="396" t="s">
        <v>324</v>
      </c>
      <c r="B4" s="396"/>
      <c r="C4" s="396"/>
      <c r="D4" s="396"/>
      <c r="E4" s="396"/>
      <c r="F4" s="396"/>
      <c r="G4" s="396"/>
      <c r="H4" s="396"/>
      <c r="I4" s="396"/>
    </row>
    <row r="5" spans="1:9" ht="15">
      <c r="A5" s="367" t="s">
        <v>325</v>
      </c>
      <c r="B5" s="367"/>
      <c r="C5" s="367"/>
      <c r="D5" s="367"/>
      <c r="E5" s="367"/>
      <c r="F5" s="367"/>
      <c r="G5" s="367"/>
      <c r="H5" s="367"/>
      <c r="I5" s="367"/>
    </row>
    <row r="6" spans="1:9" ht="13.5" thickBot="1">
      <c r="A6" s="13"/>
      <c r="B6" s="13"/>
      <c r="C6" s="13"/>
      <c r="D6" s="13"/>
      <c r="E6" s="13"/>
      <c r="F6" s="13"/>
      <c r="G6" s="13"/>
      <c r="H6" s="13"/>
      <c r="I6" s="419"/>
    </row>
    <row r="7" spans="1:9" ht="14.25">
      <c r="A7" s="420"/>
      <c r="B7" s="421" t="s">
        <v>326</v>
      </c>
      <c r="C7" s="422"/>
      <c r="D7" s="421" t="s">
        <v>340</v>
      </c>
      <c r="E7" s="422"/>
      <c r="F7" s="421" t="s">
        <v>327</v>
      </c>
      <c r="G7" s="422"/>
      <c r="H7" s="421" t="s">
        <v>89</v>
      </c>
      <c r="I7" s="423"/>
    </row>
    <row r="8" spans="1:9" ht="12.75">
      <c r="A8" s="306" t="s">
        <v>328</v>
      </c>
      <c r="B8" s="306"/>
      <c r="C8" s="424"/>
      <c r="D8" s="306"/>
      <c r="E8" s="28"/>
      <c r="F8" s="425"/>
      <c r="G8" s="424"/>
      <c r="H8" s="306"/>
      <c r="I8" s="28"/>
    </row>
    <row r="9" spans="1:9" ht="13.5" thickBot="1">
      <c r="A9" s="424"/>
      <c r="B9" s="306" t="s">
        <v>9</v>
      </c>
      <c r="C9" s="306" t="s">
        <v>329</v>
      </c>
      <c r="D9" s="306" t="s">
        <v>9</v>
      </c>
      <c r="E9" s="28" t="s">
        <v>329</v>
      </c>
      <c r="F9" s="72" t="s">
        <v>9</v>
      </c>
      <c r="G9" s="306" t="s">
        <v>329</v>
      </c>
      <c r="H9" s="306" t="s">
        <v>9</v>
      </c>
      <c r="I9" s="28" t="s">
        <v>329</v>
      </c>
    </row>
    <row r="10" spans="1:9" ht="12.75">
      <c r="A10" s="426" t="s">
        <v>505</v>
      </c>
      <c r="B10" s="427">
        <v>45476</v>
      </c>
      <c r="C10" s="427">
        <v>25626.64</v>
      </c>
      <c r="D10" s="427">
        <v>14649</v>
      </c>
      <c r="E10" s="428">
        <v>5127.15</v>
      </c>
      <c r="F10" s="429">
        <v>26679</v>
      </c>
      <c r="G10" s="427">
        <v>16807.77</v>
      </c>
      <c r="H10" s="427">
        <v>4148</v>
      </c>
      <c r="I10" s="428">
        <v>3691.72</v>
      </c>
    </row>
    <row r="11" spans="1:9" ht="12.75">
      <c r="A11" s="130"/>
      <c r="B11" s="430"/>
      <c r="C11" s="430"/>
      <c r="D11" s="430"/>
      <c r="E11" s="431"/>
      <c r="F11" s="432"/>
      <c r="G11" s="430"/>
      <c r="H11" s="430"/>
      <c r="I11" s="431"/>
    </row>
    <row r="12" spans="1:9" ht="12.75">
      <c r="A12" s="130" t="s">
        <v>330</v>
      </c>
      <c r="B12" s="433">
        <v>3816</v>
      </c>
      <c r="C12" s="433">
        <v>3338</v>
      </c>
      <c r="D12" s="433" t="s">
        <v>115</v>
      </c>
      <c r="E12" s="434" t="s">
        <v>115</v>
      </c>
      <c r="F12" s="435" t="s">
        <v>115</v>
      </c>
      <c r="G12" s="433" t="s">
        <v>115</v>
      </c>
      <c r="H12" s="433">
        <v>3816</v>
      </c>
      <c r="I12" s="434">
        <v>3338</v>
      </c>
    </row>
    <row r="13" spans="1:9" ht="12.75">
      <c r="A13" s="130"/>
      <c r="B13" s="430"/>
      <c r="C13" s="430"/>
      <c r="D13" s="430"/>
      <c r="E13" s="431"/>
      <c r="F13" s="432"/>
      <c r="G13" s="430"/>
      <c r="H13" s="430"/>
      <c r="I13" s="431"/>
    </row>
    <row r="14" spans="1:9" ht="12.75">
      <c r="A14" s="130" t="s">
        <v>506</v>
      </c>
      <c r="B14" s="433">
        <v>41455</v>
      </c>
      <c r="C14" s="433">
        <v>22028</v>
      </c>
      <c r="D14" s="433">
        <v>14649</v>
      </c>
      <c r="E14" s="434">
        <v>5127.15</v>
      </c>
      <c r="F14" s="435">
        <v>26679</v>
      </c>
      <c r="G14" s="433">
        <v>16807.77</v>
      </c>
      <c r="H14" s="433">
        <v>127</v>
      </c>
      <c r="I14" s="434">
        <v>93</v>
      </c>
    </row>
    <row r="15" spans="1:9" ht="12.75">
      <c r="A15" s="130"/>
      <c r="B15" s="430"/>
      <c r="C15" s="430"/>
      <c r="D15" s="430"/>
      <c r="E15" s="431"/>
      <c r="F15" s="432"/>
      <c r="G15" s="430"/>
      <c r="H15" s="430"/>
      <c r="I15" s="431"/>
    </row>
    <row r="16" spans="1:9" ht="12.75">
      <c r="A16" s="130" t="s">
        <v>331</v>
      </c>
      <c r="B16" s="433">
        <v>465</v>
      </c>
      <c r="C16" s="433">
        <v>86</v>
      </c>
      <c r="D16" s="433">
        <v>43</v>
      </c>
      <c r="E16" s="434">
        <v>30</v>
      </c>
      <c r="F16" s="435">
        <v>256</v>
      </c>
      <c r="G16" s="433">
        <v>27</v>
      </c>
      <c r="H16" s="433">
        <v>166</v>
      </c>
      <c r="I16" s="434">
        <v>29</v>
      </c>
    </row>
    <row r="17" spans="1:12" ht="12.75">
      <c r="A17" s="436" t="s">
        <v>332</v>
      </c>
      <c r="B17" s="430">
        <v>139</v>
      </c>
      <c r="C17" s="430">
        <v>2</v>
      </c>
      <c r="D17" s="430" t="s">
        <v>115</v>
      </c>
      <c r="E17" s="431" t="s">
        <v>115</v>
      </c>
      <c r="F17" s="432" t="s">
        <v>115</v>
      </c>
      <c r="G17" s="430" t="s">
        <v>115</v>
      </c>
      <c r="H17" s="430">
        <v>139</v>
      </c>
      <c r="I17" s="431">
        <v>2</v>
      </c>
      <c r="J17" s="6"/>
      <c r="K17" s="6"/>
      <c r="L17" s="6"/>
    </row>
    <row r="18" spans="1:12" ht="12.75">
      <c r="A18" s="436"/>
      <c r="B18" s="430"/>
      <c r="C18" s="430"/>
      <c r="D18" s="430"/>
      <c r="E18" s="431"/>
      <c r="F18" s="432"/>
      <c r="G18" s="430"/>
      <c r="H18" s="430"/>
      <c r="I18" s="431"/>
      <c r="J18" s="6"/>
      <c r="K18" s="6"/>
      <c r="L18" s="6"/>
    </row>
    <row r="19" spans="1:12" ht="12.75">
      <c r="A19" s="130" t="s">
        <v>333</v>
      </c>
      <c r="B19" s="433">
        <v>9045</v>
      </c>
      <c r="C19" s="433">
        <v>3724</v>
      </c>
      <c r="D19" s="433">
        <v>3677</v>
      </c>
      <c r="E19" s="434">
        <v>1526.1219195849546</v>
      </c>
      <c r="F19" s="435">
        <v>5277</v>
      </c>
      <c r="G19" s="433">
        <v>2126.612754514022</v>
      </c>
      <c r="H19" s="433">
        <v>91</v>
      </c>
      <c r="I19" s="434">
        <v>71</v>
      </c>
      <c r="J19" s="200"/>
      <c r="K19" s="200"/>
      <c r="L19" s="200"/>
    </row>
    <row r="20" spans="1:12" ht="12.75">
      <c r="A20" s="436" t="s">
        <v>334</v>
      </c>
      <c r="B20" s="430">
        <v>2207</v>
      </c>
      <c r="C20" s="430">
        <v>499</v>
      </c>
      <c r="D20" s="430">
        <v>751</v>
      </c>
      <c r="E20" s="431">
        <v>266</v>
      </c>
      <c r="F20" s="432">
        <v>1444</v>
      </c>
      <c r="G20" s="430">
        <v>221</v>
      </c>
      <c r="H20" s="430">
        <v>12</v>
      </c>
      <c r="I20" s="431">
        <v>12</v>
      </c>
      <c r="J20" s="6"/>
      <c r="K20" s="6"/>
      <c r="L20" s="6"/>
    </row>
    <row r="21" spans="1:12" ht="12.75">
      <c r="A21" s="436"/>
      <c r="B21" s="430"/>
      <c r="C21" s="430"/>
      <c r="D21" s="430"/>
      <c r="E21" s="431"/>
      <c r="F21" s="432"/>
      <c r="G21" s="430"/>
      <c r="H21" s="430"/>
      <c r="I21" s="431"/>
      <c r="J21" s="6"/>
      <c r="K21" s="6"/>
      <c r="L21" s="6"/>
    </row>
    <row r="22" spans="1:12" ht="12.75">
      <c r="A22" s="130" t="s">
        <v>507</v>
      </c>
      <c r="B22" s="433">
        <v>26298</v>
      </c>
      <c r="C22" s="433">
        <v>16682</v>
      </c>
      <c r="D22" s="433">
        <v>7431</v>
      </c>
      <c r="E22" s="434">
        <v>3076.0280804150443</v>
      </c>
      <c r="F22" s="435">
        <v>18783</v>
      </c>
      <c r="G22" s="433">
        <v>13600.157245485978</v>
      </c>
      <c r="H22" s="433">
        <v>84</v>
      </c>
      <c r="I22" s="434">
        <v>6</v>
      </c>
      <c r="J22" s="200"/>
      <c r="K22" s="200"/>
      <c r="L22" s="200"/>
    </row>
    <row r="23" spans="1:12" ht="12.75">
      <c r="A23" s="436" t="s">
        <v>335</v>
      </c>
      <c r="B23" s="430">
        <v>14238.4178</v>
      </c>
      <c r="C23" s="430">
        <v>6851</v>
      </c>
      <c r="D23" s="430">
        <v>6874.02</v>
      </c>
      <c r="E23" s="431">
        <v>2881.485080415044</v>
      </c>
      <c r="F23" s="432">
        <v>7285.397799999999</v>
      </c>
      <c r="G23" s="430">
        <v>3969.227859485979</v>
      </c>
      <c r="H23" s="430">
        <v>79</v>
      </c>
      <c r="I23" s="431">
        <v>1</v>
      </c>
      <c r="J23" s="6"/>
      <c r="K23" s="6"/>
      <c r="L23" s="6"/>
    </row>
    <row r="24" spans="1:12" ht="12.75">
      <c r="A24" s="436" t="s">
        <v>336</v>
      </c>
      <c r="B24" s="430">
        <v>10955.5822</v>
      </c>
      <c r="C24" s="430">
        <v>9277.952385999999</v>
      </c>
      <c r="D24" s="430">
        <v>292.98</v>
      </c>
      <c r="E24" s="431">
        <v>102.54299999999999</v>
      </c>
      <c r="F24" s="432">
        <v>10658.602200000001</v>
      </c>
      <c r="G24" s="430">
        <v>9171.209385999999</v>
      </c>
      <c r="H24" s="430">
        <v>4</v>
      </c>
      <c r="I24" s="431">
        <v>4</v>
      </c>
      <c r="J24" s="6"/>
      <c r="K24" s="6"/>
      <c r="L24" s="6"/>
    </row>
    <row r="25" spans="1:12" ht="12.75">
      <c r="A25" s="437" t="s">
        <v>337</v>
      </c>
      <c r="B25" s="430">
        <v>10375.5822</v>
      </c>
      <c r="C25" s="430">
        <v>8720.952385999999</v>
      </c>
      <c r="D25" s="430">
        <v>292.98</v>
      </c>
      <c r="E25" s="431">
        <v>102.54299999999999</v>
      </c>
      <c r="F25" s="432">
        <v>10078.602200000001</v>
      </c>
      <c r="G25" s="430">
        <v>8614.409386</v>
      </c>
      <c r="H25" s="430">
        <v>4</v>
      </c>
      <c r="I25" s="431">
        <v>4</v>
      </c>
      <c r="J25" s="6"/>
      <c r="K25" s="6"/>
      <c r="L25" s="6"/>
    </row>
    <row r="26" spans="1:12" ht="12.75">
      <c r="A26" s="437" t="s">
        <v>338</v>
      </c>
      <c r="B26" s="430">
        <v>580</v>
      </c>
      <c r="C26" s="430">
        <v>557</v>
      </c>
      <c r="D26" s="430">
        <v>0</v>
      </c>
      <c r="E26" s="431">
        <v>0</v>
      </c>
      <c r="F26" s="432">
        <v>580</v>
      </c>
      <c r="G26" s="430">
        <v>556.8</v>
      </c>
      <c r="H26" s="430">
        <v>0</v>
      </c>
      <c r="I26" s="431">
        <v>0</v>
      </c>
      <c r="J26" s="6"/>
      <c r="K26" s="6"/>
      <c r="L26" s="6"/>
    </row>
    <row r="27" spans="1:12" ht="12.75">
      <c r="A27" s="436" t="s">
        <v>296</v>
      </c>
      <c r="B27" s="430">
        <v>572</v>
      </c>
      <c r="C27" s="430">
        <v>292</v>
      </c>
      <c r="D27" s="430">
        <v>0</v>
      </c>
      <c r="E27" s="431">
        <v>0</v>
      </c>
      <c r="F27" s="432">
        <v>572</v>
      </c>
      <c r="G27" s="430">
        <v>291.72</v>
      </c>
      <c r="H27" s="430">
        <v>0</v>
      </c>
      <c r="I27" s="431">
        <v>0</v>
      </c>
      <c r="J27" s="6"/>
      <c r="K27" s="6"/>
      <c r="L27" s="6"/>
    </row>
    <row r="28" spans="1:12" ht="12.75">
      <c r="A28" s="436" t="s">
        <v>339</v>
      </c>
      <c r="B28" s="430">
        <v>531</v>
      </c>
      <c r="C28" s="430">
        <v>261</v>
      </c>
      <c r="D28" s="430">
        <v>264</v>
      </c>
      <c r="E28" s="431">
        <v>92</v>
      </c>
      <c r="F28" s="432">
        <v>267</v>
      </c>
      <c r="G28" s="430">
        <v>168</v>
      </c>
      <c r="H28" s="430">
        <v>1</v>
      </c>
      <c r="I28" s="431">
        <v>1</v>
      </c>
      <c r="J28" s="6"/>
      <c r="K28" s="6"/>
      <c r="L28" s="6"/>
    </row>
    <row r="29" spans="1:12" ht="12.75">
      <c r="A29" s="436"/>
      <c r="B29" s="430"/>
      <c r="C29" s="430"/>
      <c r="D29" s="430"/>
      <c r="E29" s="431"/>
      <c r="F29" s="432"/>
      <c r="G29" s="430"/>
      <c r="H29" s="430"/>
      <c r="I29" s="431"/>
      <c r="J29" s="6"/>
      <c r="K29" s="6"/>
      <c r="L29" s="6"/>
    </row>
    <row r="30" spans="1:12" ht="13.5" thickBot="1">
      <c r="A30" s="438" t="s">
        <v>508</v>
      </c>
      <c r="B30" s="439">
        <v>6577</v>
      </c>
      <c r="C30" s="439">
        <v>1708</v>
      </c>
      <c r="D30" s="439">
        <v>3584</v>
      </c>
      <c r="E30" s="440">
        <v>555</v>
      </c>
      <c r="F30" s="439">
        <v>2875</v>
      </c>
      <c r="G30" s="439">
        <v>1108</v>
      </c>
      <c r="H30" s="439">
        <v>118</v>
      </c>
      <c r="I30" s="440">
        <v>45</v>
      </c>
      <c r="J30" s="200"/>
      <c r="K30" s="200"/>
      <c r="L30" s="200"/>
    </row>
    <row r="31" spans="1:12" ht="14.25">
      <c r="A31" s="247" t="s">
        <v>341</v>
      </c>
      <c r="B31" s="248"/>
      <c r="C31" s="248"/>
      <c r="D31" s="248"/>
      <c r="E31" s="248"/>
      <c r="F31" s="248"/>
      <c r="G31" s="249"/>
      <c r="H31" s="249"/>
      <c r="I31" s="249"/>
      <c r="J31" s="249"/>
      <c r="K31" s="249"/>
      <c r="L31" s="441"/>
    </row>
    <row r="32" spans="1:12" ht="12.75">
      <c r="A32" s="6"/>
      <c r="B32" s="442"/>
      <c r="C32" s="13"/>
      <c r="D32" s="13"/>
      <c r="E32" s="13"/>
      <c r="F32" s="13"/>
      <c r="G32" s="13"/>
      <c r="H32" s="13"/>
      <c r="I32" s="6"/>
      <c r="J32" s="6"/>
      <c r="K32" s="6"/>
      <c r="L32" s="6"/>
    </row>
    <row r="33" spans="2:9" ht="12.75">
      <c r="B33" s="442"/>
      <c r="C33" s="442"/>
      <c r="D33" s="442"/>
      <c r="E33" s="442"/>
      <c r="F33" s="442"/>
      <c r="G33" s="442"/>
      <c r="H33" s="442"/>
      <c r="I33" s="442"/>
    </row>
    <row r="34" spans="2:9" ht="12.75">
      <c r="B34" s="442"/>
      <c r="C34" s="442"/>
      <c r="D34" s="442"/>
      <c r="E34" s="442"/>
      <c r="F34" s="442"/>
      <c r="G34" s="442"/>
      <c r="H34" s="442"/>
      <c r="I34" s="442"/>
    </row>
    <row r="35" spans="2:9" ht="12.75">
      <c r="B35" s="13"/>
      <c r="C35" s="443"/>
      <c r="D35" s="13"/>
      <c r="E35" s="6"/>
      <c r="F35" s="6"/>
      <c r="G35" s="6"/>
      <c r="H35" s="13"/>
      <c r="I35" s="6"/>
    </row>
    <row r="36" spans="2:9" ht="12.75">
      <c r="B36" s="6"/>
      <c r="C36" s="444"/>
      <c r="D36" s="6"/>
      <c r="E36" s="6"/>
      <c r="F36" s="6"/>
      <c r="G36" s="6"/>
      <c r="H36" s="6"/>
      <c r="I36" s="6"/>
    </row>
    <row r="37" spans="2:9" ht="12.75">
      <c r="B37" s="6"/>
      <c r="C37" s="6"/>
      <c r="D37" s="6"/>
      <c r="E37" s="6"/>
      <c r="F37" s="6"/>
      <c r="G37" s="6"/>
      <c r="H37" s="6"/>
      <c r="I37" s="6"/>
    </row>
    <row r="38" spans="2:9" ht="12.75">
      <c r="B38" s="6"/>
      <c r="C38" s="6"/>
      <c r="D38" s="6"/>
      <c r="E38" s="6"/>
      <c r="F38" s="6"/>
      <c r="G38" s="6"/>
      <c r="H38" s="6"/>
      <c r="I38" s="6"/>
    </row>
    <row r="39" spans="2:9" ht="12.75">
      <c r="B39" s="6"/>
      <c r="C39" s="6"/>
      <c r="D39" s="6"/>
      <c r="E39" s="6"/>
      <c r="F39" s="6"/>
      <c r="G39" s="6"/>
      <c r="H39" s="6"/>
      <c r="I39" s="6"/>
    </row>
    <row r="40" spans="2:9" ht="12.75">
      <c r="B40" s="6"/>
      <c r="C40" s="6"/>
      <c r="D40" s="6"/>
      <c r="E40" s="6"/>
      <c r="F40" s="6"/>
      <c r="G40" s="6"/>
      <c r="H40" s="6"/>
      <c r="I40" s="6"/>
    </row>
    <row r="41" spans="2:9" ht="12.75">
      <c r="B41" s="6"/>
      <c r="C41" s="6"/>
      <c r="D41" s="6"/>
      <c r="E41" s="6"/>
      <c r="F41" s="6"/>
      <c r="G41" s="6"/>
      <c r="H41" s="6"/>
      <c r="I41" s="6"/>
    </row>
    <row r="44" spans="2:9" ht="12.75">
      <c r="B44" s="6"/>
      <c r="C44" s="6"/>
      <c r="D44" s="6"/>
      <c r="E44" s="6"/>
      <c r="F44" s="6"/>
      <c r="G44" s="6"/>
      <c r="H44" s="6"/>
      <c r="I44" s="6"/>
    </row>
    <row r="45" spans="2:9" ht="12.75">
      <c r="B45" s="6"/>
      <c r="C45" s="6"/>
      <c r="D45" s="6"/>
      <c r="E45" s="6"/>
      <c r="F45" s="6"/>
      <c r="G45" s="6"/>
      <c r="H45" s="6"/>
      <c r="I45" s="6"/>
    </row>
    <row r="46" spans="2:9" ht="12.75">
      <c r="B46" s="6"/>
      <c r="C46" s="6"/>
      <c r="D46" s="6"/>
      <c r="E46" s="6"/>
      <c r="F46" s="6"/>
      <c r="G46" s="6"/>
      <c r="H46" s="6"/>
      <c r="I46" s="6"/>
    </row>
    <row r="47" spans="2:9" ht="12.75">
      <c r="B47" s="6"/>
      <c r="C47" s="6"/>
      <c r="D47" s="6"/>
      <c r="E47" s="6"/>
      <c r="F47" s="6"/>
      <c r="G47" s="6"/>
      <c r="H47" s="6"/>
      <c r="I47" s="6"/>
    </row>
  </sheetData>
  <mergeCells count="8">
    <mergeCell ref="D7:E7"/>
    <mergeCell ref="B7:C7"/>
    <mergeCell ref="H7:I7"/>
    <mergeCell ref="F7:G7"/>
    <mergeCell ref="A1:I1"/>
    <mergeCell ref="A3:I3"/>
    <mergeCell ref="A4:I4"/>
    <mergeCell ref="A5:I5"/>
  </mergeCells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7"/>
  <dimension ref="A1:I82"/>
  <sheetViews>
    <sheetView zoomScale="75" zoomScaleNormal="75" zoomScaleSheetLayoutView="25" workbookViewId="0" topLeftCell="A1">
      <selection activeCell="A1" sqref="A1:D1"/>
    </sheetView>
  </sheetViews>
  <sheetFormatPr defaultColWidth="11.421875" defaultRowHeight="12.75"/>
  <cols>
    <col min="1" max="1" width="24.57421875" style="121" customWidth="1"/>
    <col min="2" max="3" width="19.57421875" style="121" customWidth="1"/>
    <col min="4" max="4" width="41.57421875" style="121" customWidth="1"/>
    <col min="5" max="16384" width="11.421875" style="121" customWidth="1"/>
  </cols>
  <sheetData>
    <row r="1" spans="1:5" ht="18">
      <c r="A1" s="366" t="s">
        <v>0</v>
      </c>
      <c r="B1" s="366"/>
      <c r="C1" s="366"/>
      <c r="D1" s="366"/>
      <c r="E1" s="120"/>
    </row>
    <row r="3" spans="1:9" ht="15">
      <c r="A3" s="367" t="s">
        <v>499</v>
      </c>
      <c r="B3" s="367"/>
      <c r="C3" s="367"/>
      <c r="D3" s="367"/>
      <c r="E3" s="305"/>
      <c r="F3" s="305"/>
      <c r="G3" s="305"/>
      <c r="H3" s="305"/>
      <c r="I3" s="305"/>
    </row>
    <row r="4" spans="1:9" ht="15">
      <c r="A4" s="367" t="s">
        <v>500</v>
      </c>
      <c r="B4" s="367"/>
      <c r="C4" s="367"/>
      <c r="D4" s="367"/>
      <c r="E4" s="305"/>
      <c r="F4" s="305"/>
      <c r="G4" s="305"/>
      <c r="H4" s="305"/>
      <c r="I4" s="305"/>
    </row>
    <row r="5" spans="1:5" ht="12.75">
      <c r="A5" s="128"/>
      <c r="B5" s="128"/>
      <c r="C5" s="128"/>
      <c r="D5" s="128"/>
      <c r="E5" s="132"/>
    </row>
    <row r="6" spans="1:5" ht="12.75">
      <c r="A6" s="132"/>
      <c r="B6" s="164" t="s">
        <v>342</v>
      </c>
      <c r="C6" s="125" t="s">
        <v>343</v>
      </c>
      <c r="D6" s="125" t="s">
        <v>344</v>
      </c>
      <c r="E6" s="132"/>
    </row>
    <row r="7" spans="1:5" ht="12.75">
      <c r="A7" s="137" t="s">
        <v>345</v>
      </c>
      <c r="B7" s="164" t="s">
        <v>346</v>
      </c>
      <c r="C7" s="125" t="s">
        <v>347</v>
      </c>
      <c r="D7" s="125" t="s">
        <v>348</v>
      </c>
      <c r="E7" s="132"/>
    </row>
    <row r="8" spans="1:5" ht="13.5" thickBot="1">
      <c r="A8" s="132"/>
      <c r="B8" s="164" t="s">
        <v>282</v>
      </c>
      <c r="C8" s="125" t="s">
        <v>349</v>
      </c>
      <c r="D8" s="125" t="s">
        <v>350</v>
      </c>
      <c r="E8" s="132"/>
    </row>
    <row r="9" spans="1:5" ht="12.75">
      <c r="A9" s="336" t="s">
        <v>351</v>
      </c>
      <c r="B9" s="337">
        <v>1567</v>
      </c>
      <c r="C9" s="337">
        <v>2276</v>
      </c>
      <c r="D9" s="338" t="s">
        <v>352</v>
      </c>
      <c r="E9" s="132"/>
    </row>
    <row r="10" spans="1:5" ht="12.75">
      <c r="A10" s="132" t="s">
        <v>353</v>
      </c>
      <c r="B10" s="250">
        <v>560</v>
      </c>
      <c r="C10" s="250">
        <v>7476</v>
      </c>
      <c r="D10" s="181" t="s">
        <v>354</v>
      </c>
      <c r="E10" s="132"/>
    </row>
    <row r="11" spans="1:5" ht="12.75">
      <c r="A11" s="132" t="s">
        <v>355</v>
      </c>
      <c r="B11" s="251">
        <v>14254</v>
      </c>
      <c r="C11" s="251">
        <v>112463</v>
      </c>
      <c r="D11" s="181" t="s">
        <v>356</v>
      </c>
      <c r="E11" s="132"/>
    </row>
    <row r="12" spans="1:5" ht="12.75">
      <c r="A12" s="132" t="s">
        <v>357</v>
      </c>
      <c r="B12" s="251">
        <v>7600</v>
      </c>
      <c r="C12" s="250">
        <v>124216</v>
      </c>
      <c r="D12" s="181" t="s">
        <v>358</v>
      </c>
      <c r="E12" s="132"/>
    </row>
    <row r="13" spans="1:5" ht="12.75">
      <c r="A13" s="132" t="s">
        <v>359</v>
      </c>
      <c r="B13" s="251">
        <v>2032</v>
      </c>
      <c r="C13" s="251">
        <v>56777</v>
      </c>
      <c r="D13" s="181" t="s">
        <v>360</v>
      </c>
      <c r="E13" s="132"/>
    </row>
    <row r="14" spans="1:5" ht="12.75">
      <c r="A14" s="132"/>
      <c r="B14" s="145"/>
      <c r="C14" s="145"/>
      <c r="D14" s="181"/>
      <c r="E14" s="132"/>
    </row>
    <row r="15" spans="1:5" ht="12.75">
      <c r="A15" s="132" t="s">
        <v>361</v>
      </c>
      <c r="B15" s="251">
        <v>4100</v>
      </c>
      <c r="C15" s="251">
        <v>38380</v>
      </c>
      <c r="D15" s="181" t="s">
        <v>362</v>
      </c>
      <c r="E15" s="132"/>
    </row>
    <row r="16" spans="1:5" ht="12.75">
      <c r="A16" s="132" t="s">
        <v>363</v>
      </c>
      <c r="B16" s="251">
        <v>480</v>
      </c>
      <c r="C16" s="251">
        <v>12783</v>
      </c>
      <c r="D16" s="181" t="s">
        <v>364</v>
      </c>
      <c r="E16" s="132"/>
    </row>
    <row r="17" spans="1:5" ht="12.75">
      <c r="A17" s="132" t="s">
        <v>365</v>
      </c>
      <c r="B17" s="145">
        <v>2250</v>
      </c>
      <c r="C17" s="145">
        <v>19248</v>
      </c>
      <c r="D17" s="181" t="s">
        <v>366</v>
      </c>
      <c r="E17" s="132"/>
    </row>
    <row r="18" spans="1:5" ht="12.75">
      <c r="A18" s="132" t="s">
        <v>367</v>
      </c>
      <c r="B18" s="251">
        <v>6431</v>
      </c>
      <c r="C18" s="252">
        <v>40366</v>
      </c>
      <c r="D18" s="181" t="s">
        <v>368</v>
      </c>
      <c r="E18" s="132"/>
    </row>
    <row r="19" spans="1:5" ht="12.75">
      <c r="A19" s="132" t="s">
        <v>369</v>
      </c>
      <c r="B19" s="251">
        <v>7251</v>
      </c>
      <c r="C19" s="251">
        <v>91085</v>
      </c>
      <c r="D19" s="181" t="s">
        <v>368</v>
      </c>
      <c r="E19" s="132"/>
    </row>
    <row r="20" spans="1:5" ht="12.75">
      <c r="A20" s="132"/>
      <c r="B20" s="145"/>
      <c r="C20" s="145"/>
      <c r="D20" s="181"/>
      <c r="E20" s="132"/>
    </row>
    <row r="21" spans="1:5" ht="12.75">
      <c r="A21" s="132" t="s">
        <v>370</v>
      </c>
      <c r="B21" s="251">
        <v>16676</v>
      </c>
      <c r="C21" s="251">
        <v>238441</v>
      </c>
      <c r="D21" s="181" t="s">
        <v>368</v>
      </c>
      <c r="E21" s="132"/>
    </row>
    <row r="22" spans="1:5" ht="12.75">
      <c r="A22" s="132" t="s">
        <v>371</v>
      </c>
      <c r="B22" s="251">
        <v>8724</v>
      </c>
      <c r="C22" s="251">
        <v>338353</v>
      </c>
      <c r="D22" s="181"/>
      <c r="E22" s="132"/>
    </row>
    <row r="23" spans="1:5" ht="12.75">
      <c r="A23" s="132" t="s">
        <v>372</v>
      </c>
      <c r="B23" s="145">
        <v>32009</v>
      </c>
      <c r="C23" s="145">
        <v>1307133</v>
      </c>
      <c r="D23" s="181"/>
      <c r="E23" s="132"/>
    </row>
    <row r="24" spans="1:5" ht="12.75">
      <c r="A24" s="132" t="s">
        <v>373</v>
      </c>
      <c r="B24" s="145">
        <v>160</v>
      </c>
      <c r="C24" s="145">
        <v>4521</v>
      </c>
      <c r="D24" s="181" t="s">
        <v>374</v>
      </c>
      <c r="E24" s="132"/>
    </row>
    <row r="25" spans="1:5" ht="12.75">
      <c r="A25" s="132" t="s">
        <v>375</v>
      </c>
      <c r="B25" s="251">
        <v>177</v>
      </c>
      <c r="C25" s="251">
        <v>7800</v>
      </c>
      <c r="D25" s="181" t="s">
        <v>376</v>
      </c>
      <c r="E25" s="132"/>
    </row>
    <row r="26" spans="1:5" ht="12.75">
      <c r="A26" s="132"/>
      <c r="B26" s="251"/>
      <c r="C26" s="251"/>
      <c r="D26" s="181"/>
      <c r="E26" s="132"/>
    </row>
    <row r="27" spans="1:5" ht="12.75">
      <c r="A27" s="132" t="s">
        <v>377</v>
      </c>
      <c r="B27" s="251">
        <v>2499</v>
      </c>
      <c r="C27" s="251">
        <v>21904</v>
      </c>
      <c r="D27" s="181" t="s">
        <v>378</v>
      </c>
      <c r="E27" s="132"/>
    </row>
    <row r="28" spans="1:5" ht="12.75">
      <c r="A28" s="132" t="s">
        <v>379</v>
      </c>
      <c r="B28" s="251">
        <v>5950</v>
      </c>
      <c r="C28" s="251">
        <v>51782</v>
      </c>
      <c r="D28" s="181" t="s">
        <v>380</v>
      </c>
      <c r="E28" s="132"/>
    </row>
    <row r="29" spans="1:5" ht="12.75">
      <c r="A29" s="132" t="s">
        <v>381</v>
      </c>
      <c r="B29" s="251">
        <v>5730</v>
      </c>
      <c r="C29" s="251">
        <v>71341</v>
      </c>
      <c r="D29" s="181" t="s">
        <v>382</v>
      </c>
      <c r="E29" s="132"/>
    </row>
    <row r="30" spans="1:5" ht="12.75">
      <c r="A30" s="132" t="s">
        <v>383</v>
      </c>
      <c r="B30" s="251">
        <v>4286</v>
      </c>
      <c r="C30" s="251">
        <v>82794</v>
      </c>
      <c r="D30" s="181" t="s">
        <v>384</v>
      </c>
      <c r="E30" s="132"/>
    </row>
    <row r="31" spans="1:5" ht="12.75">
      <c r="A31" s="132" t="s">
        <v>385</v>
      </c>
      <c r="B31" s="145">
        <v>273</v>
      </c>
      <c r="C31" s="145">
        <v>1050</v>
      </c>
      <c r="D31" s="181" t="s">
        <v>352</v>
      </c>
      <c r="E31" s="132"/>
    </row>
    <row r="32" spans="1:5" ht="12.75">
      <c r="A32" s="132"/>
      <c r="B32" s="145"/>
      <c r="C32" s="145"/>
      <c r="D32" s="181"/>
      <c r="E32" s="132"/>
    </row>
    <row r="33" spans="1:5" ht="12.75">
      <c r="A33" s="132" t="s">
        <v>386</v>
      </c>
      <c r="B33" s="251">
        <v>10359</v>
      </c>
      <c r="C33" s="251">
        <v>760000</v>
      </c>
      <c r="D33" s="181" t="s">
        <v>387</v>
      </c>
      <c r="E33" s="132"/>
    </row>
    <row r="34" spans="1:5" ht="12.75">
      <c r="A34" s="132" t="s">
        <v>388</v>
      </c>
      <c r="B34" s="251">
        <v>41405</v>
      </c>
      <c r="C34" s="251">
        <v>230953</v>
      </c>
      <c r="D34" s="181" t="s">
        <v>389</v>
      </c>
      <c r="E34" s="132"/>
    </row>
    <row r="35" spans="1:5" ht="12.75">
      <c r="A35" s="132" t="s">
        <v>390</v>
      </c>
      <c r="B35" s="251">
        <v>188181</v>
      </c>
      <c r="C35" s="251">
        <v>787000</v>
      </c>
      <c r="D35" s="181" t="s">
        <v>391</v>
      </c>
      <c r="E35" s="132"/>
    </row>
    <row r="36" spans="1:5" ht="12.75">
      <c r="A36" s="132" t="s">
        <v>392</v>
      </c>
      <c r="B36" s="145">
        <v>2210</v>
      </c>
      <c r="C36" s="145">
        <v>11950</v>
      </c>
      <c r="D36" s="181" t="s">
        <v>393</v>
      </c>
      <c r="E36" s="132"/>
    </row>
    <row r="37" spans="1:5" ht="12.75">
      <c r="A37" s="132" t="s">
        <v>394</v>
      </c>
      <c r="B37" s="145">
        <v>962</v>
      </c>
      <c r="C37" s="145">
        <v>2387</v>
      </c>
      <c r="D37" s="181" t="s">
        <v>352</v>
      </c>
      <c r="E37" s="132"/>
    </row>
    <row r="38" spans="1:5" ht="12.75">
      <c r="A38" s="132"/>
      <c r="B38" s="145"/>
      <c r="C38" s="145"/>
      <c r="D38" s="181"/>
      <c r="E38" s="132"/>
    </row>
    <row r="39" spans="1:5" ht="12.75">
      <c r="A39" s="132" t="s">
        <v>395</v>
      </c>
      <c r="B39" s="251">
        <v>1112</v>
      </c>
      <c r="C39" s="251">
        <v>23010</v>
      </c>
      <c r="D39" s="181" t="s">
        <v>396</v>
      </c>
      <c r="E39" s="132"/>
    </row>
    <row r="40" spans="1:5" ht="12.75">
      <c r="A40" s="132" t="s">
        <v>397</v>
      </c>
      <c r="B40" s="251">
        <v>12500</v>
      </c>
      <c r="C40" s="251">
        <v>28037</v>
      </c>
      <c r="D40" s="181" t="s">
        <v>398</v>
      </c>
      <c r="E40" s="132"/>
    </row>
    <row r="41" spans="1:5" ht="12.75">
      <c r="A41" s="132" t="s">
        <v>399</v>
      </c>
      <c r="B41" s="145">
        <v>865</v>
      </c>
      <c r="C41" s="145">
        <v>6750</v>
      </c>
      <c r="D41" s="181" t="s">
        <v>400</v>
      </c>
      <c r="E41" s="132"/>
    </row>
    <row r="42" spans="1:5" ht="12.75">
      <c r="A42" s="132" t="s">
        <v>401</v>
      </c>
      <c r="B42" s="145">
        <v>650</v>
      </c>
      <c r="C42" s="145">
        <v>3084</v>
      </c>
      <c r="D42" s="181" t="s">
        <v>402</v>
      </c>
      <c r="E42" s="132"/>
    </row>
    <row r="43" spans="1:5" ht="12.75">
      <c r="A43" s="132" t="s">
        <v>403</v>
      </c>
      <c r="B43" s="251">
        <v>9853</v>
      </c>
      <c r="C43" s="251">
        <v>307820</v>
      </c>
      <c r="D43" s="181" t="s">
        <v>404</v>
      </c>
      <c r="E43" s="132"/>
    </row>
    <row r="44" spans="1:5" ht="12.75">
      <c r="A44" s="132"/>
      <c r="B44" s="251"/>
      <c r="C44" s="251"/>
      <c r="D44" s="181"/>
      <c r="E44" s="132"/>
    </row>
    <row r="45" spans="1:5" ht="12.75">
      <c r="A45" s="132" t="s">
        <v>405</v>
      </c>
      <c r="B45" s="251">
        <v>16910</v>
      </c>
      <c r="C45" s="251">
        <v>613591</v>
      </c>
      <c r="D45" s="181" t="s">
        <v>406</v>
      </c>
      <c r="E45" s="132"/>
    </row>
    <row r="46" spans="1:5" ht="12.75">
      <c r="A46" s="132" t="s">
        <v>407</v>
      </c>
      <c r="B46" s="251">
        <v>27692</v>
      </c>
      <c r="C46" s="250">
        <v>455172</v>
      </c>
      <c r="D46" s="181" t="s">
        <v>408</v>
      </c>
      <c r="E46" s="132"/>
    </row>
    <row r="47" spans="1:5" ht="12.75">
      <c r="A47" s="132" t="s">
        <v>409</v>
      </c>
      <c r="B47" s="145">
        <v>550</v>
      </c>
      <c r="C47" s="145">
        <v>10950</v>
      </c>
      <c r="D47" s="181" t="s">
        <v>354</v>
      </c>
      <c r="E47" s="132"/>
    </row>
    <row r="48" spans="1:5" ht="12.75">
      <c r="A48" s="132" t="s">
        <v>410</v>
      </c>
      <c r="B48" s="145">
        <v>261</v>
      </c>
      <c r="C48" s="145">
        <v>10429</v>
      </c>
      <c r="D48" s="181" t="s">
        <v>364</v>
      </c>
      <c r="E48" s="132"/>
    </row>
    <row r="49" spans="1:5" ht="12.75">
      <c r="A49" s="132" t="s">
        <v>411</v>
      </c>
      <c r="B49" s="251">
        <v>1600</v>
      </c>
      <c r="C49" s="251">
        <v>4875</v>
      </c>
      <c r="D49" s="181" t="s">
        <v>412</v>
      </c>
      <c r="E49" s="132"/>
    </row>
    <row r="50" spans="1:5" ht="12.75">
      <c r="A50" s="132"/>
      <c r="B50" s="251"/>
      <c r="C50" s="251"/>
      <c r="D50" s="181"/>
      <c r="E50" s="132"/>
    </row>
    <row r="51" spans="1:5" ht="12.75">
      <c r="A51" s="132" t="s">
        <v>413</v>
      </c>
      <c r="B51" s="251">
        <v>2523</v>
      </c>
      <c r="C51" s="251">
        <v>66988</v>
      </c>
      <c r="D51" s="181" t="s">
        <v>414</v>
      </c>
      <c r="E51" s="132"/>
    </row>
    <row r="52" spans="1:5" ht="12.75">
      <c r="A52" s="132" t="s">
        <v>415</v>
      </c>
      <c r="B52" s="145">
        <v>1188</v>
      </c>
      <c r="C52" s="145">
        <v>8997</v>
      </c>
      <c r="D52" s="181" t="s">
        <v>416</v>
      </c>
      <c r="E52" s="132"/>
    </row>
    <row r="53" spans="1:5" ht="12.75">
      <c r="A53" s="132" t="s">
        <v>417</v>
      </c>
      <c r="B53" s="251">
        <v>2619</v>
      </c>
      <c r="C53" s="250">
        <v>76000</v>
      </c>
      <c r="D53" s="181" t="s">
        <v>402</v>
      </c>
      <c r="E53" s="132"/>
    </row>
    <row r="54" spans="1:5" ht="12.75">
      <c r="A54" s="132" t="s">
        <v>418</v>
      </c>
      <c r="B54" s="251">
        <v>15039</v>
      </c>
      <c r="C54" s="252">
        <v>417470</v>
      </c>
      <c r="D54" s="181" t="s">
        <v>419</v>
      </c>
      <c r="E54" s="132"/>
    </row>
    <row r="55" spans="1:5" ht="12.75">
      <c r="A55" s="132" t="s">
        <v>420</v>
      </c>
      <c r="B55" s="145">
        <v>17068</v>
      </c>
      <c r="C55" s="145">
        <v>73641</v>
      </c>
      <c r="D55" s="181" t="s">
        <v>421</v>
      </c>
      <c r="E55" s="132"/>
    </row>
    <row r="56" spans="1:5" ht="12.75">
      <c r="A56" s="132"/>
      <c r="B56" s="145"/>
      <c r="C56" s="145"/>
      <c r="D56" s="181"/>
      <c r="E56" s="132"/>
    </row>
    <row r="57" spans="1:5" ht="12.75">
      <c r="A57" s="132" t="s">
        <v>422</v>
      </c>
      <c r="B57" s="251">
        <v>59605</v>
      </c>
      <c r="C57" s="251">
        <v>2417253</v>
      </c>
      <c r="D57" s="181" t="s">
        <v>423</v>
      </c>
      <c r="E57" s="132"/>
    </row>
    <row r="58" spans="1:5" ht="12.75">
      <c r="A58" s="132" t="s">
        <v>424</v>
      </c>
      <c r="B58" s="251">
        <v>7245</v>
      </c>
      <c r="C58" s="251">
        <v>175465</v>
      </c>
      <c r="D58" s="181" t="s">
        <v>425</v>
      </c>
      <c r="E58" s="132"/>
    </row>
    <row r="59" spans="1:5" ht="12.75">
      <c r="A59" s="132" t="s">
        <v>426</v>
      </c>
      <c r="B59" s="251">
        <v>3547</v>
      </c>
      <c r="C59" s="251">
        <v>84474</v>
      </c>
      <c r="D59" s="181" t="s">
        <v>427</v>
      </c>
      <c r="E59" s="132"/>
    </row>
    <row r="60" spans="1:5" ht="12.75">
      <c r="A60" s="132" t="s">
        <v>428</v>
      </c>
      <c r="B60" s="145">
        <v>1727</v>
      </c>
      <c r="C60" s="145">
        <v>8767</v>
      </c>
      <c r="D60" s="181" t="s">
        <v>352</v>
      </c>
      <c r="E60" s="132"/>
    </row>
    <row r="61" spans="1:5" ht="12.75">
      <c r="A61" s="132" t="s">
        <v>429</v>
      </c>
      <c r="B61" s="251">
        <v>7280</v>
      </c>
      <c r="C61" s="251">
        <v>316543</v>
      </c>
      <c r="D61" s="181" t="s">
        <v>380</v>
      </c>
      <c r="E61" s="132"/>
    </row>
    <row r="62" spans="1:5" ht="12.75">
      <c r="A62" s="132"/>
      <c r="B62" s="251"/>
      <c r="C62" s="251"/>
      <c r="D62" s="181"/>
      <c r="E62" s="132"/>
    </row>
    <row r="63" spans="1:5" ht="12.75">
      <c r="A63" s="132" t="s">
        <v>430</v>
      </c>
      <c r="B63" s="251">
        <v>9220</v>
      </c>
      <c r="C63" s="251">
        <v>310984</v>
      </c>
      <c r="D63" s="181" t="s">
        <v>380</v>
      </c>
      <c r="E63" s="132"/>
    </row>
    <row r="64" spans="1:5" ht="12.75">
      <c r="A64" s="132" t="s">
        <v>431</v>
      </c>
      <c r="B64" s="250">
        <v>4583</v>
      </c>
      <c r="C64" s="250">
        <v>21676</v>
      </c>
      <c r="D64" s="181" t="s">
        <v>432</v>
      </c>
      <c r="E64" s="132"/>
    </row>
    <row r="65" spans="1:5" ht="12.75">
      <c r="A65" s="132" t="s">
        <v>433</v>
      </c>
      <c r="B65" s="251">
        <v>31120</v>
      </c>
      <c r="C65" s="251">
        <v>383838</v>
      </c>
      <c r="D65" s="181" t="s">
        <v>434</v>
      </c>
      <c r="E65" s="132"/>
    </row>
    <row r="66" spans="1:5" ht="12.75">
      <c r="A66" s="132" t="s">
        <v>435</v>
      </c>
      <c r="B66" s="251">
        <v>1300</v>
      </c>
      <c r="C66" s="251">
        <v>30567</v>
      </c>
      <c r="D66" s="181" t="s">
        <v>402</v>
      </c>
      <c r="E66" s="132"/>
    </row>
    <row r="67" spans="1:5" ht="12.75">
      <c r="A67" s="132" t="s">
        <v>436</v>
      </c>
      <c r="B67" s="251">
        <v>29110</v>
      </c>
      <c r="C67" s="251">
        <v>683773</v>
      </c>
      <c r="D67" s="181" t="s">
        <v>437</v>
      </c>
      <c r="E67" s="132"/>
    </row>
    <row r="68" spans="1:5" ht="12.75">
      <c r="A68" s="132"/>
      <c r="B68" s="251"/>
      <c r="C68" s="251"/>
      <c r="D68" s="181"/>
      <c r="E68" s="132"/>
    </row>
    <row r="69" spans="1:5" ht="12.75">
      <c r="A69" s="132" t="s">
        <v>438</v>
      </c>
      <c r="B69" s="251">
        <v>18212</v>
      </c>
      <c r="C69" s="251">
        <v>652163</v>
      </c>
      <c r="D69" s="181" t="s">
        <v>434</v>
      </c>
      <c r="E69" s="132"/>
    </row>
    <row r="70" spans="1:5" ht="12.75">
      <c r="A70" s="132" t="s">
        <v>439</v>
      </c>
      <c r="B70" s="145">
        <v>721</v>
      </c>
      <c r="C70" s="145">
        <v>2090</v>
      </c>
      <c r="D70" s="181" t="s">
        <v>352</v>
      </c>
      <c r="E70" s="132"/>
    </row>
    <row r="71" spans="1:5" ht="12.75">
      <c r="A71" s="132" t="s">
        <v>440</v>
      </c>
      <c r="B71" s="145">
        <v>679</v>
      </c>
      <c r="C71" s="145">
        <v>4186</v>
      </c>
      <c r="D71" s="181" t="s">
        <v>352</v>
      </c>
      <c r="E71" s="132"/>
    </row>
    <row r="72" spans="1:5" ht="12.75">
      <c r="A72" s="132" t="s">
        <v>441</v>
      </c>
      <c r="B72" s="251">
        <v>10820</v>
      </c>
      <c r="C72" s="251">
        <v>16014</v>
      </c>
      <c r="D72" s="181" t="s">
        <v>442</v>
      </c>
      <c r="E72" s="132"/>
    </row>
    <row r="73" spans="1:5" ht="12.75">
      <c r="A73" s="132" t="s">
        <v>443</v>
      </c>
      <c r="B73" s="145">
        <v>1200</v>
      </c>
      <c r="C73" s="145">
        <v>5798</v>
      </c>
      <c r="D73" s="181" t="s">
        <v>352</v>
      </c>
      <c r="E73" s="132"/>
    </row>
    <row r="74" spans="1:5" ht="12.75">
      <c r="A74" s="132" t="s">
        <v>444</v>
      </c>
      <c r="B74" s="251">
        <v>4500</v>
      </c>
      <c r="C74" s="251">
        <v>13507</v>
      </c>
      <c r="D74" s="181" t="s">
        <v>366</v>
      </c>
      <c r="E74" s="132"/>
    </row>
    <row r="75" spans="1:6" ht="12.75">
      <c r="A75" s="132"/>
      <c r="B75" s="145"/>
      <c r="C75" s="145"/>
      <c r="D75" s="181"/>
      <c r="E75" s="132"/>
      <c r="F75" s="151"/>
    </row>
    <row r="76" spans="1:5" ht="13.5" thickBot="1">
      <c r="A76" s="157" t="s">
        <v>445</v>
      </c>
      <c r="B76" s="339">
        <f>SUM(B9:B74)-B22-B23</f>
        <v>626692</v>
      </c>
      <c r="C76" s="339">
        <f>SUM(C9:C74)</f>
        <v>11656391</v>
      </c>
      <c r="D76" s="340"/>
      <c r="E76" s="132"/>
    </row>
    <row r="77" spans="1:5" ht="12.75">
      <c r="A77" s="132" t="s">
        <v>446</v>
      </c>
      <c r="B77" s="132"/>
      <c r="C77" s="243"/>
      <c r="D77" s="132"/>
      <c r="E77" s="132"/>
    </row>
    <row r="78" spans="1:5" ht="12.75">
      <c r="A78" s="132" t="s">
        <v>447</v>
      </c>
      <c r="B78" s="132"/>
      <c r="C78" s="132"/>
      <c r="D78" s="132"/>
      <c r="E78" s="132"/>
    </row>
    <row r="79" spans="1:5" ht="12.75">
      <c r="A79" s="132" t="s">
        <v>448</v>
      </c>
      <c r="B79" s="132"/>
      <c r="C79" s="132"/>
      <c r="D79" s="132"/>
      <c r="E79" s="132"/>
    </row>
    <row r="80" spans="1:5" ht="12.75">
      <c r="A80" s="132" t="s">
        <v>449</v>
      </c>
      <c r="B80" s="132"/>
      <c r="C80" s="132"/>
      <c r="D80" s="132"/>
      <c r="E80" s="132"/>
    </row>
    <row r="81" ht="12.75">
      <c r="C81" s="150"/>
    </row>
    <row r="82" spans="2:3" ht="12.75">
      <c r="B82" s="150"/>
      <c r="C82" s="151"/>
    </row>
  </sheetData>
  <mergeCells count="3">
    <mergeCell ref="A1:D1"/>
    <mergeCell ref="A4:D4"/>
    <mergeCell ref="A3:D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65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8"/>
  <dimension ref="A1:J51"/>
  <sheetViews>
    <sheetView showGridLines="0" showZeros="0" zoomScale="75" zoomScaleNormal="75" zoomScaleSheetLayoutView="25" workbookViewId="0" topLeftCell="A1">
      <selection activeCell="A1" sqref="A1:G1"/>
    </sheetView>
  </sheetViews>
  <sheetFormatPr defaultColWidth="11.421875" defaultRowHeight="12.75"/>
  <cols>
    <col min="1" max="1" width="34.7109375" style="3" customWidth="1"/>
    <col min="2" max="6" width="11.421875" style="3" customWidth="1"/>
    <col min="7" max="7" width="11.421875" style="7" customWidth="1"/>
    <col min="8" max="16384" width="11.421875" style="3" customWidth="1"/>
  </cols>
  <sheetData>
    <row r="1" spans="1:7" s="2" customFormat="1" ht="18">
      <c r="A1" s="411" t="s">
        <v>0</v>
      </c>
      <c r="B1" s="411"/>
      <c r="C1" s="411"/>
      <c r="D1" s="411"/>
      <c r="E1" s="411"/>
      <c r="F1" s="411"/>
      <c r="G1" s="411"/>
    </row>
    <row r="2" spans="1:10" ht="12.75">
      <c r="A2" s="95"/>
      <c r="B2" s="95"/>
      <c r="C2" s="95"/>
      <c r="D2" s="95"/>
      <c r="E2" s="95"/>
      <c r="F2" s="95"/>
      <c r="G2" s="111"/>
      <c r="H2" s="95"/>
      <c r="I2" s="95"/>
      <c r="J2" s="95"/>
    </row>
    <row r="3" spans="1:10" ht="15">
      <c r="A3" s="412" t="s">
        <v>497</v>
      </c>
      <c r="B3" s="412"/>
      <c r="C3" s="412"/>
      <c r="D3" s="412"/>
      <c r="E3" s="412"/>
      <c r="F3" s="412"/>
      <c r="G3" s="412"/>
      <c r="H3" s="94"/>
      <c r="I3" s="95"/>
      <c r="J3" s="95"/>
    </row>
    <row r="4" spans="1:10" ht="14.25">
      <c r="A4" s="94"/>
      <c r="B4" s="94"/>
      <c r="C4" s="94"/>
      <c r="D4" s="94"/>
      <c r="E4" s="94"/>
      <c r="F4" s="94"/>
      <c r="G4" s="117"/>
      <c r="H4" s="94"/>
      <c r="I4" s="95"/>
      <c r="J4" s="95"/>
    </row>
    <row r="5" spans="1:10" ht="12.75">
      <c r="A5" s="399" t="s">
        <v>110</v>
      </c>
      <c r="B5" s="401" t="s">
        <v>38</v>
      </c>
      <c r="C5" s="401"/>
      <c r="D5" s="401"/>
      <c r="E5" s="401" t="s">
        <v>39</v>
      </c>
      <c r="F5" s="401"/>
      <c r="G5" s="402"/>
      <c r="H5" s="95"/>
      <c r="I5" s="95"/>
      <c r="J5" s="95"/>
    </row>
    <row r="6" spans="1:10" ht="13.5" thickBot="1">
      <c r="A6" s="413"/>
      <c r="B6" s="115">
        <v>1999</v>
      </c>
      <c r="C6" s="115">
        <v>2000</v>
      </c>
      <c r="D6" s="115">
        <v>2001</v>
      </c>
      <c r="E6" s="115">
        <v>1999</v>
      </c>
      <c r="F6" s="116">
        <v>2000</v>
      </c>
      <c r="G6" s="116">
        <v>2001</v>
      </c>
      <c r="H6" s="95"/>
      <c r="I6" s="95"/>
      <c r="J6" s="95"/>
    </row>
    <row r="7" spans="1:10" ht="12.75">
      <c r="A7" s="112" t="s">
        <v>111</v>
      </c>
      <c r="B7" s="113">
        <v>11518.130199999998</v>
      </c>
      <c r="C7" s="113">
        <v>12036.521</v>
      </c>
      <c r="D7" s="113">
        <v>4043.849</v>
      </c>
      <c r="E7" s="113">
        <v>286994.660105</v>
      </c>
      <c r="F7" s="113">
        <v>246655.455</v>
      </c>
      <c r="G7" s="114">
        <v>238528.721</v>
      </c>
      <c r="H7" s="95"/>
      <c r="I7" s="95"/>
      <c r="J7" s="95"/>
    </row>
    <row r="8" spans="1:10" ht="12.75">
      <c r="A8" s="101"/>
      <c r="B8" s="102"/>
      <c r="C8" s="102"/>
      <c r="D8" s="102"/>
      <c r="E8" s="102"/>
      <c r="F8" s="102"/>
      <c r="G8" s="103"/>
      <c r="H8" s="95"/>
      <c r="I8" s="95"/>
      <c r="J8" s="95"/>
    </row>
    <row r="9" spans="1:10" ht="12.75">
      <c r="A9" s="342" t="s">
        <v>501</v>
      </c>
      <c r="B9" s="102"/>
      <c r="C9" s="102"/>
      <c r="D9" s="102"/>
      <c r="E9" s="102"/>
      <c r="F9" s="102"/>
      <c r="G9" s="103"/>
      <c r="H9" s="95"/>
      <c r="I9" s="95"/>
      <c r="J9" s="95"/>
    </row>
    <row r="10" spans="1:10" ht="12.75">
      <c r="A10" s="112" t="s">
        <v>112</v>
      </c>
      <c r="B10" s="113">
        <f aca="true" t="shared" si="0" ref="B10:G10">SUM(B11:B23)</f>
        <v>8711.737699999998</v>
      </c>
      <c r="C10" s="113">
        <f t="shared" si="0"/>
        <v>10900.752</v>
      </c>
      <c r="D10" s="113">
        <f t="shared" si="0"/>
        <v>2139.084</v>
      </c>
      <c r="E10" s="113">
        <f t="shared" si="0"/>
        <v>46483.310455</v>
      </c>
      <c r="F10" s="113">
        <f t="shared" si="0"/>
        <v>30809.68</v>
      </c>
      <c r="G10" s="114">
        <f t="shared" si="0"/>
        <v>7580.566000000002</v>
      </c>
      <c r="H10" s="95"/>
      <c r="I10" s="95"/>
      <c r="J10" s="95"/>
    </row>
    <row r="11" spans="1:10" ht="12.75">
      <c r="A11" s="104" t="s">
        <v>113</v>
      </c>
      <c r="B11" s="105">
        <v>108.38650000000001</v>
      </c>
      <c r="C11" s="102">
        <v>140.736</v>
      </c>
      <c r="D11" s="102">
        <v>81.04</v>
      </c>
      <c r="E11" s="105">
        <v>1771.9225020000001</v>
      </c>
      <c r="F11" s="102">
        <v>3745.999</v>
      </c>
      <c r="G11" s="103">
        <v>793.46</v>
      </c>
      <c r="H11" s="95"/>
      <c r="I11" s="95"/>
      <c r="J11" s="95"/>
    </row>
    <row r="12" spans="1:10" ht="12.75">
      <c r="A12" s="104" t="s">
        <v>114</v>
      </c>
      <c r="B12" s="105">
        <v>1.665</v>
      </c>
      <c r="C12" s="105" t="s">
        <v>115</v>
      </c>
      <c r="D12" s="105" t="s">
        <v>115</v>
      </c>
      <c r="E12" s="105">
        <v>64.28800000000001</v>
      </c>
      <c r="F12" s="102">
        <v>60.968</v>
      </c>
      <c r="G12" s="106" t="s">
        <v>115</v>
      </c>
      <c r="H12" s="95"/>
      <c r="I12" s="95"/>
      <c r="J12" s="95"/>
    </row>
    <row r="13" spans="1:10" ht="12.75">
      <c r="A13" s="104" t="s">
        <v>116</v>
      </c>
      <c r="B13" s="105">
        <v>1.647</v>
      </c>
      <c r="C13" s="105" t="s">
        <v>115</v>
      </c>
      <c r="D13" s="105" t="s">
        <v>115</v>
      </c>
      <c r="E13" s="105">
        <v>840.6257000000002</v>
      </c>
      <c r="F13" s="102">
        <v>793.355</v>
      </c>
      <c r="G13" s="103">
        <v>290.397</v>
      </c>
      <c r="H13" s="95"/>
      <c r="I13" s="95"/>
      <c r="J13" s="95"/>
    </row>
    <row r="14" spans="1:10" ht="12.75">
      <c r="A14" s="104" t="s">
        <v>117</v>
      </c>
      <c r="B14" s="105" t="s">
        <v>115</v>
      </c>
      <c r="C14" s="102" t="s">
        <v>115</v>
      </c>
      <c r="D14" s="105" t="s">
        <v>115</v>
      </c>
      <c r="E14" s="105">
        <v>515.3340000000001</v>
      </c>
      <c r="F14" s="102">
        <v>1465.855</v>
      </c>
      <c r="G14" s="106" t="s">
        <v>115</v>
      </c>
      <c r="H14" s="95"/>
      <c r="I14" s="95"/>
      <c r="J14" s="95"/>
    </row>
    <row r="15" spans="1:10" ht="12.75">
      <c r="A15" s="104" t="s">
        <v>118</v>
      </c>
      <c r="B15" s="105" t="s">
        <v>115</v>
      </c>
      <c r="C15" s="105" t="s">
        <v>115</v>
      </c>
      <c r="D15" s="102" t="s">
        <v>115</v>
      </c>
      <c r="E15" s="105">
        <v>28.51</v>
      </c>
      <c r="F15" s="102">
        <v>208.517</v>
      </c>
      <c r="G15" s="103">
        <v>2.475</v>
      </c>
      <c r="H15" s="95"/>
      <c r="I15" s="95"/>
      <c r="J15" s="95"/>
    </row>
    <row r="16" spans="1:10" ht="12.75">
      <c r="A16" s="104" t="s">
        <v>119</v>
      </c>
      <c r="B16" s="105">
        <v>2451.2262</v>
      </c>
      <c r="C16" s="102">
        <v>200.561</v>
      </c>
      <c r="D16" s="102">
        <v>413.405</v>
      </c>
      <c r="E16" s="105">
        <v>26725.62025</v>
      </c>
      <c r="F16" s="102">
        <v>13412.671</v>
      </c>
      <c r="G16" s="103">
        <v>5666.876</v>
      </c>
      <c r="H16" s="95"/>
      <c r="I16" s="95"/>
      <c r="J16" s="95"/>
    </row>
    <row r="17" spans="1:10" ht="12.75">
      <c r="A17" s="104" t="s">
        <v>120</v>
      </c>
      <c r="B17" s="105" t="s">
        <v>115</v>
      </c>
      <c r="C17" s="102">
        <v>1.8</v>
      </c>
      <c r="D17" s="102" t="s">
        <v>115</v>
      </c>
      <c r="E17" s="105" t="s">
        <v>115</v>
      </c>
      <c r="F17" s="105" t="s">
        <v>115</v>
      </c>
      <c r="G17" s="103">
        <v>1.372</v>
      </c>
      <c r="H17" s="95"/>
      <c r="I17" s="95"/>
      <c r="J17" s="95"/>
    </row>
    <row r="18" spans="1:10" ht="12.75">
      <c r="A18" s="104" t="s">
        <v>121</v>
      </c>
      <c r="B18" s="105">
        <v>1.37</v>
      </c>
      <c r="C18" s="102" t="s">
        <v>115</v>
      </c>
      <c r="D18" s="105" t="s">
        <v>115</v>
      </c>
      <c r="E18" s="105">
        <v>63.17400000000001</v>
      </c>
      <c r="F18" s="102">
        <v>162.029</v>
      </c>
      <c r="G18" s="106" t="s">
        <v>115</v>
      </c>
      <c r="H18" s="95"/>
      <c r="I18" s="95"/>
      <c r="J18" s="95"/>
    </row>
    <row r="19" spans="1:10" ht="12.75">
      <c r="A19" s="104" t="s">
        <v>122</v>
      </c>
      <c r="B19" s="105">
        <v>5839.452999999999</v>
      </c>
      <c r="C19" s="102">
        <v>8388.423</v>
      </c>
      <c r="D19" s="102">
        <v>336.621</v>
      </c>
      <c r="E19" s="105" t="s">
        <v>115</v>
      </c>
      <c r="F19" s="102">
        <v>50.901</v>
      </c>
      <c r="G19" s="106" t="s">
        <v>115</v>
      </c>
      <c r="H19" s="95"/>
      <c r="I19" s="95"/>
      <c r="J19" s="95"/>
    </row>
    <row r="20" spans="1:10" ht="12.75">
      <c r="A20" s="104" t="s">
        <v>123</v>
      </c>
      <c r="B20" s="105">
        <v>3.7819999999999996</v>
      </c>
      <c r="C20" s="102">
        <v>0.659</v>
      </c>
      <c r="D20" s="102">
        <v>1.12</v>
      </c>
      <c r="E20" s="105">
        <v>525.7180000000002</v>
      </c>
      <c r="F20" s="102">
        <v>932.988</v>
      </c>
      <c r="G20" s="103" t="s">
        <v>115</v>
      </c>
      <c r="H20" s="95"/>
      <c r="I20" s="95"/>
      <c r="J20" s="95"/>
    </row>
    <row r="21" spans="1:10" ht="12.75">
      <c r="A21" s="104" t="s">
        <v>124</v>
      </c>
      <c r="B21" s="105">
        <v>287.495</v>
      </c>
      <c r="C21" s="102">
        <v>2145.416</v>
      </c>
      <c r="D21" s="102">
        <v>1302.336</v>
      </c>
      <c r="E21" s="105">
        <v>14949.02</v>
      </c>
      <c r="F21" s="102">
        <v>6616.979</v>
      </c>
      <c r="G21" s="103">
        <v>795.239</v>
      </c>
      <c r="H21" s="95"/>
      <c r="I21" s="95"/>
      <c r="J21" s="95"/>
    </row>
    <row r="22" spans="1:10" ht="12.75">
      <c r="A22" s="104" t="s">
        <v>125</v>
      </c>
      <c r="B22" s="105">
        <v>16.713</v>
      </c>
      <c r="C22" s="102">
        <v>23.157</v>
      </c>
      <c r="D22" s="102">
        <v>4.562</v>
      </c>
      <c r="E22" s="105">
        <v>890.912</v>
      </c>
      <c r="F22" s="102">
        <v>2693.097</v>
      </c>
      <c r="G22" s="103">
        <v>30.747</v>
      </c>
      <c r="H22" s="95"/>
      <c r="I22" s="95"/>
      <c r="J22" s="95"/>
    </row>
    <row r="23" spans="1:10" ht="12.75">
      <c r="A23" s="104" t="s">
        <v>126</v>
      </c>
      <c r="B23" s="105" t="s">
        <v>115</v>
      </c>
      <c r="C23" s="102" t="s">
        <v>115</v>
      </c>
      <c r="D23" s="105" t="s">
        <v>115</v>
      </c>
      <c r="E23" s="105">
        <v>108.18600300000001</v>
      </c>
      <c r="F23" s="102">
        <v>666.321</v>
      </c>
      <c r="G23" s="106" t="s">
        <v>115</v>
      </c>
      <c r="H23" s="95"/>
      <c r="I23" s="95"/>
      <c r="J23" s="95"/>
    </row>
    <row r="24" spans="1:10" ht="12.75">
      <c r="A24" s="101" t="s">
        <v>127</v>
      </c>
      <c r="B24" s="102"/>
      <c r="C24" s="102"/>
      <c r="D24" s="102"/>
      <c r="E24" s="102"/>
      <c r="F24" s="102"/>
      <c r="G24" s="103"/>
      <c r="H24" s="95"/>
      <c r="I24" s="95"/>
      <c r="J24" s="95"/>
    </row>
    <row r="25" spans="1:10" ht="12.75">
      <c r="A25" s="112" t="s">
        <v>128</v>
      </c>
      <c r="B25" s="102"/>
      <c r="C25" s="102"/>
      <c r="D25" s="102"/>
      <c r="E25" s="102"/>
      <c r="F25" s="102"/>
      <c r="G25" s="103"/>
      <c r="H25" s="95"/>
      <c r="I25" s="95"/>
      <c r="J25" s="95"/>
    </row>
    <row r="26" spans="1:10" ht="12.75">
      <c r="A26" s="104" t="s">
        <v>148</v>
      </c>
      <c r="B26" s="105">
        <v>2.88</v>
      </c>
      <c r="C26" s="105" t="s">
        <v>115</v>
      </c>
      <c r="D26" s="102" t="s">
        <v>115</v>
      </c>
      <c r="E26" s="105" t="s">
        <v>115</v>
      </c>
      <c r="F26" s="105">
        <v>1.116</v>
      </c>
      <c r="G26" s="106">
        <v>6.476</v>
      </c>
      <c r="H26" s="95"/>
      <c r="I26" s="95"/>
      <c r="J26" s="95"/>
    </row>
    <row r="27" spans="1:10" ht="12.75">
      <c r="A27" s="104" t="s">
        <v>149</v>
      </c>
      <c r="B27" s="105" t="s">
        <v>115</v>
      </c>
      <c r="C27" s="102" t="s">
        <v>115</v>
      </c>
      <c r="D27" s="105" t="s">
        <v>115</v>
      </c>
      <c r="E27" s="105">
        <v>22.665</v>
      </c>
      <c r="F27" s="102">
        <v>26.099</v>
      </c>
      <c r="G27" s="103">
        <v>50.326</v>
      </c>
      <c r="H27" s="95"/>
      <c r="I27" s="95"/>
      <c r="J27" s="95"/>
    </row>
    <row r="28" spans="1:10" ht="12.75">
      <c r="A28" s="104" t="s">
        <v>129</v>
      </c>
      <c r="B28" s="105" t="s">
        <v>115</v>
      </c>
      <c r="C28" s="105" t="s">
        <v>115</v>
      </c>
      <c r="D28" s="105" t="s">
        <v>115</v>
      </c>
      <c r="E28" s="105">
        <v>3.4170000000000003</v>
      </c>
      <c r="F28" s="102">
        <v>165.126</v>
      </c>
      <c r="G28" s="103">
        <v>105.366</v>
      </c>
      <c r="H28" s="95"/>
      <c r="I28" s="95"/>
      <c r="J28" s="95"/>
    </row>
    <row r="29" spans="1:10" ht="12.75">
      <c r="A29" s="104" t="s">
        <v>130</v>
      </c>
      <c r="B29" s="105">
        <v>2012</v>
      </c>
      <c r="C29" s="105" t="s">
        <v>115</v>
      </c>
      <c r="D29" s="105">
        <v>9.003</v>
      </c>
      <c r="E29" s="105">
        <v>111.63</v>
      </c>
      <c r="F29" s="102">
        <v>71.448</v>
      </c>
      <c r="G29" s="103">
        <v>38.831</v>
      </c>
      <c r="H29" s="95"/>
      <c r="I29" s="95"/>
      <c r="J29" s="95"/>
    </row>
    <row r="30" spans="1:10" ht="12.75">
      <c r="A30" s="104" t="s">
        <v>131</v>
      </c>
      <c r="B30" s="105" t="s">
        <v>115</v>
      </c>
      <c r="C30" s="105" t="s">
        <v>115</v>
      </c>
      <c r="D30" s="105" t="s">
        <v>115</v>
      </c>
      <c r="E30" s="105">
        <v>666.5642799999999</v>
      </c>
      <c r="F30" s="102">
        <v>765.936</v>
      </c>
      <c r="G30" s="103">
        <v>629.662</v>
      </c>
      <c r="H30" s="95"/>
      <c r="I30" s="95"/>
      <c r="J30" s="95"/>
    </row>
    <row r="31" spans="1:10" ht="12.75">
      <c r="A31" s="104" t="s">
        <v>132</v>
      </c>
      <c r="B31" s="105">
        <v>39.068999999999996</v>
      </c>
      <c r="C31" s="102">
        <v>17.305</v>
      </c>
      <c r="D31" s="102">
        <v>34.562</v>
      </c>
      <c r="E31" s="105">
        <v>545.978</v>
      </c>
      <c r="F31" s="102">
        <v>98.493</v>
      </c>
      <c r="G31" s="103">
        <v>317.763</v>
      </c>
      <c r="H31" s="95"/>
      <c r="I31" s="95"/>
      <c r="J31" s="95"/>
    </row>
    <row r="32" spans="1:10" ht="12.75">
      <c r="A32" s="104" t="s">
        <v>133</v>
      </c>
      <c r="B32" s="105" t="s">
        <v>115</v>
      </c>
      <c r="C32" s="105">
        <v>7.68</v>
      </c>
      <c r="D32" s="105" t="s">
        <v>115</v>
      </c>
      <c r="E32" s="105">
        <v>5282.1984999999995</v>
      </c>
      <c r="F32" s="102">
        <v>5547.391</v>
      </c>
      <c r="G32" s="103">
        <v>4611.739</v>
      </c>
      <c r="H32" s="95"/>
      <c r="I32" s="95"/>
      <c r="J32" s="95"/>
    </row>
    <row r="33" spans="1:10" ht="12.75">
      <c r="A33" s="104" t="s">
        <v>134</v>
      </c>
      <c r="B33" s="105" t="s">
        <v>115</v>
      </c>
      <c r="C33" s="105" t="s">
        <v>115</v>
      </c>
      <c r="D33" s="105" t="s">
        <v>115</v>
      </c>
      <c r="E33" s="105">
        <v>220.595</v>
      </c>
      <c r="F33" s="102">
        <v>259.571</v>
      </c>
      <c r="G33" s="103">
        <v>398.802</v>
      </c>
      <c r="H33" s="95"/>
      <c r="I33" s="95"/>
      <c r="J33" s="95"/>
    </row>
    <row r="34" spans="1:10" ht="12.75">
      <c r="A34" s="104" t="s">
        <v>135</v>
      </c>
      <c r="B34" s="105" t="s">
        <v>115</v>
      </c>
      <c r="C34" s="102">
        <v>25.164</v>
      </c>
      <c r="D34" s="102">
        <v>21.558</v>
      </c>
      <c r="E34" s="105">
        <v>2031.18</v>
      </c>
      <c r="F34" s="102">
        <v>1688.146</v>
      </c>
      <c r="G34" s="103">
        <v>1715.058</v>
      </c>
      <c r="H34" s="95"/>
      <c r="I34" s="95"/>
      <c r="J34" s="95"/>
    </row>
    <row r="35" spans="1:10" ht="12.75">
      <c r="A35" s="104" t="s">
        <v>136</v>
      </c>
      <c r="B35" s="105" t="s">
        <v>115</v>
      </c>
      <c r="C35" s="105" t="s">
        <v>115</v>
      </c>
      <c r="D35" s="105">
        <v>23.909</v>
      </c>
      <c r="E35" s="105">
        <v>9530.481999999998</v>
      </c>
      <c r="F35" s="102">
        <v>8736.497</v>
      </c>
      <c r="G35" s="103">
        <v>16409.024</v>
      </c>
      <c r="H35" s="95"/>
      <c r="I35" s="95"/>
      <c r="J35" s="95"/>
    </row>
    <row r="36" spans="1:10" ht="12.75">
      <c r="A36" s="104" t="s">
        <v>147</v>
      </c>
      <c r="B36" s="105" t="s">
        <v>115</v>
      </c>
      <c r="C36" s="105" t="s">
        <v>115</v>
      </c>
      <c r="D36" s="105" t="s">
        <v>115</v>
      </c>
      <c r="E36" s="105">
        <v>11.421</v>
      </c>
      <c r="F36" s="102">
        <v>15.216</v>
      </c>
      <c r="G36" s="103">
        <v>36.622</v>
      </c>
      <c r="H36" s="95"/>
      <c r="I36" s="95"/>
      <c r="J36" s="95"/>
    </row>
    <row r="37" spans="1:10" ht="12.75">
      <c r="A37" s="104" t="s">
        <v>137</v>
      </c>
      <c r="B37" s="105" t="s">
        <v>115</v>
      </c>
      <c r="C37" s="102" t="s">
        <v>115</v>
      </c>
      <c r="D37" s="105" t="s">
        <v>115</v>
      </c>
      <c r="E37" s="105">
        <v>12.525</v>
      </c>
      <c r="F37" s="102">
        <v>17.9</v>
      </c>
      <c r="G37" s="103">
        <v>21.173</v>
      </c>
      <c r="H37" s="95"/>
      <c r="I37" s="95"/>
      <c r="J37" s="95"/>
    </row>
    <row r="38" spans="1:10" ht="12.75">
      <c r="A38" s="101" t="s">
        <v>127</v>
      </c>
      <c r="B38" s="102"/>
      <c r="C38" s="102"/>
      <c r="D38" s="102"/>
      <c r="E38" s="102"/>
      <c r="F38" s="102"/>
      <c r="G38" s="103"/>
      <c r="H38" s="95"/>
      <c r="I38" s="95"/>
      <c r="J38" s="95"/>
    </row>
    <row r="39" spans="1:10" ht="12.75">
      <c r="A39" s="342" t="s">
        <v>502</v>
      </c>
      <c r="B39" s="102"/>
      <c r="C39" s="102"/>
      <c r="D39" s="102"/>
      <c r="E39" s="102"/>
      <c r="F39" s="102"/>
      <c r="G39" s="103"/>
      <c r="H39" s="95"/>
      <c r="I39" s="95"/>
      <c r="J39" s="95"/>
    </row>
    <row r="40" spans="1:10" ht="12.75">
      <c r="A40" s="104" t="s">
        <v>138</v>
      </c>
      <c r="B40" s="105">
        <v>175.36900000000003</v>
      </c>
      <c r="C40" s="102">
        <v>297.943</v>
      </c>
      <c r="D40" s="102">
        <v>295.007</v>
      </c>
      <c r="E40" s="105">
        <v>1144.2115000000001</v>
      </c>
      <c r="F40" s="102">
        <v>743.83</v>
      </c>
      <c r="G40" s="103">
        <v>515.318</v>
      </c>
      <c r="H40" s="95"/>
      <c r="I40" s="95"/>
      <c r="J40" s="95"/>
    </row>
    <row r="41" spans="1:10" ht="12.75">
      <c r="A41" s="104" t="s">
        <v>150</v>
      </c>
      <c r="B41" s="105">
        <v>11.8585</v>
      </c>
      <c r="C41" s="105">
        <v>12.186</v>
      </c>
      <c r="D41" s="102">
        <v>35.96</v>
      </c>
      <c r="E41" s="105">
        <v>5280.6010000000015</v>
      </c>
      <c r="F41" s="102">
        <v>544.656</v>
      </c>
      <c r="G41" s="103">
        <v>311.087</v>
      </c>
      <c r="H41" s="95"/>
      <c r="I41" s="95"/>
      <c r="J41" s="95"/>
    </row>
    <row r="42" spans="1:10" ht="12.75">
      <c r="A42" s="104" t="s">
        <v>139</v>
      </c>
      <c r="B42" s="105" t="s">
        <v>115</v>
      </c>
      <c r="C42" s="105" t="s">
        <v>115</v>
      </c>
      <c r="D42" s="105" t="s">
        <v>115</v>
      </c>
      <c r="E42" s="105">
        <v>733.6540000000002</v>
      </c>
      <c r="F42" s="102">
        <v>771.964</v>
      </c>
      <c r="G42" s="103">
        <v>704.476</v>
      </c>
      <c r="H42" s="95"/>
      <c r="I42" s="95"/>
      <c r="J42" s="95"/>
    </row>
    <row r="43" spans="1:10" ht="12.75">
      <c r="A43" s="104" t="s">
        <v>140</v>
      </c>
      <c r="B43" s="105" t="s">
        <v>115</v>
      </c>
      <c r="C43" s="105">
        <v>3.564</v>
      </c>
      <c r="D43" s="105">
        <v>7.767</v>
      </c>
      <c r="E43" s="105">
        <v>6168.523</v>
      </c>
      <c r="F43" s="102">
        <v>6376.894</v>
      </c>
      <c r="G43" s="103">
        <v>6409.617</v>
      </c>
      <c r="H43" s="95"/>
      <c r="I43" s="95"/>
      <c r="J43" s="95"/>
    </row>
    <row r="44" spans="1:10" ht="12.75">
      <c r="A44" s="104" t="s">
        <v>141</v>
      </c>
      <c r="B44" s="105">
        <v>40.979000000000006</v>
      </c>
      <c r="C44" s="102">
        <v>84.709</v>
      </c>
      <c r="D44" s="102">
        <v>37.41</v>
      </c>
      <c r="E44" s="105">
        <v>22961.798499999997</v>
      </c>
      <c r="F44" s="102">
        <v>19904.435</v>
      </c>
      <c r="G44" s="103">
        <v>21694.572</v>
      </c>
      <c r="H44" s="95"/>
      <c r="I44" s="95"/>
      <c r="J44" s="95"/>
    </row>
    <row r="45" spans="1:10" ht="12.75">
      <c r="A45" s="104" t="s">
        <v>151</v>
      </c>
      <c r="B45" s="105">
        <v>0.69</v>
      </c>
      <c r="C45" s="105" t="s">
        <v>115</v>
      </c>
      <c r="D45" s="105" t="s">
        <v>115</v>
      </c>
      <c r="E45" s="105">
        <v>330.8980000000001</v>
      </c>
      <c r="F45" s="102">
        <v>325.912</v>
      </c>
      <c r="G45" s="103">
        <v>349.698</v>
      </c>
      <c r="H45" s="95"/>
      <c r="I45" s="95"/>
      <c r="J45" s="95"/>
    </row>
    <row r="46" spans="1:10" ht="12.75">
      <c r="A46" s="104" t="s">
        <v>152</v>
      </c>
      <c r="B46" s="105">
        <v>7.009</v>
      </c>
      <c r="C46" s="102">
        <v>79.663</v>
      </c>
      <c r="D46" s="102">
        <v>107.583</v>
      </c>
      <c r="E46" s="105">
        <v>9913.878700000001</v>
      </c>
      <c r="F46" s="102">
        <v>9027.55</v>
      </c>
      <c r="G46" s="103">
        <v>8518.456</v>
      </c>
      <c r="H46" s="95"/>
      <c r="I46" s="95"/>
      <c r="J46" s="95"/>
    </row>
    <row r="47" spans="1:10" ht="12.75">
      <c r="A47" s="104" t="s">
        <v>142</v>
      </c>
      <c r="B47" s="105">
        <v>2.592</v>
      </c>
      <c r="C47" s="102">
        <v>42.948</v>
      </c>
      <c r="D47" s="102">
        <v>20.439</v>
      </c>
      <c r="E47" s="105">
        <v>3071.779500000001</v>
      </c>
      <c r="F47" s="102">
        <v>3746.934</v>
      </c>
      <c r="G47" s="103">
        <v>5399.522</v>
      </c>
      <c r="H47" s="95"/>
      <c r="I47" s="95"/>
      <c r="J47" s="95"/>
    </row>
    <row r="48" spans="1:10" ht="12.75">
      <c r="A48" s="104" t="s">
        <v>143</v>
      </c>
      <c r="B48" s="105">
        <v>18.123</v>
      </c>
      <c r="C48" s="102">
        <v>5.893</v>
      </c>
      <c r="D48" s="102">
        <v>8.041</v>
      </c>
      <c r="E48" s="105">
        <v>7561.940500000001</v>
      </c>
      <c r="F48" s="102">
        <v>7192.281</v>
      </c>
      <c r="G48" s="103">
        <v>6901.09</v>
      </c>
      <c r="H48" s="95"/>
      <c r="I48" s="95"/>
      <c r="J48" s="95"/>
    </row>
    <row r="49" spans="1:10" ht="12.75">
      <c r="A49" s="104" t="s">
        <v>144</v>
      </c>
      <c r="B49" s="105">
        <v>1.3010000000000002</v>
      </c>
      <c r="C49" s="105" t="s">
        <v>115</v>
      </c>
      <c r="D49" s="102">
        <v>9.039</v>
      </c>
      <c r="E49" s="105">
        <v>2728.27</v>
      </c>
      <c r="F49" s="102">
        <v>1348.31</v>
      </c>
      <c r="G49" s="103">
        <v>136.78</v>
      </c>
      <c r="H49" s="95"/>
      <c r="I49" s="95"/>
      <c r="J49" s="95"/>
    </row>
    <row r="50" spans="1:10" ht="13.5" thickBot="1">
      <c r="A50" s="107" t="s">
        <v>145</v>
      </c>
      <c r="B50" s="108">
        <v>64.3375</v>
      </c>
      <c r="C50" s="109">
        <v>95.298</v>
      </c>
      <c r="D50" s="109">
        <v>77.866</v>
      </c>
      <c r="E50" s="108">
        <v>30034.423500000004</v>
      </c>
      <c r="F50" s="109">
        <v>27040.736</v>
      </c>
      <c r="G50" s="110">
        <v>30666.319</v>
      </c>
      <c r="H50" s="95"/>
      <c r="I50" s="95"/>
      <c r="J50" s="95"/>
    </row>
    <row r="51" spans="1:10" ht="12.75">
      <c r="A51" s="111" t="s">
        <v>146</v>
      </c>
      <c r="B51" s="111"/>
      <c r="C51" s="111"/>
      <c r="D51" s="111"/>
      <c r="E51" s="111"/>
      <c r="F51" s="111"/>
      <c r="G51" s="111"/>
      <c r="H51" s="95"/>
      <c r="I51" s="95"/>
      <c r="J51" s="95"/>
    </row>
  </sheetData>
  <mergeCells count="5">
    <mergeCell ref="E5:G5"/>
    <mergeCell ref="A1:G1"/>
    <mergeCell ref="A3:G3"/>
    <mergeCell ref="A5:A6"/>
    <mergeCell ref="B5:D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9" transitionEvaluation="1"/>
  <dimension ref="A1:E53"/>
  <sheetViews>
    <sheetView showGridLines="0" zoomScale="75" zoomScaleNormal="75" zoomScaleSheetLayoutView="25" workbookViewId="0" topLeftCell="A1">
      <selection activeCell="A1" sqref="A1:D1"/>
    </sheetView>
  </sheetViews>
  <sheetFormatPr defaultColWidth="11.00390625" defaultRowHeight="12.75"/>
  <cols>
    <col min="1" max="1" width="42.7109375" style="254" customWidth="1"/>
    <col min="2" max="3" width="30.7109375" style="254" customWidth="1"/>
    <col min="4" max="4" width="30.7109375" style="258" customWidth="1"/>
    <col min="5" max="5" width="10.7109375" style="254" customWidth="1"/>
    <col min="6" max="16384" width="11.00390625" style="254" customWidth="1"/>
  </cols>
  <sheetData>
    <row r="1" spans="1:5" s="253" customFormat="1" ht="18">
      <c r="A1" s="411" t="s">
        <v>0</v>
      </c>
      <c r="B1" s="411"/>
      <c r="C1" s="411"/>
      <c r="D1" s="411"/>
      <c r="E1" s="1"/>
    </row>
    <row r="3" spans="1:5" ht="15">
      <c r="A3" s="416" t="s">
        <v>503</v>
      </c>
      <c r="B3" s="416"/>
      <c r="C3" s="416"/>
      <c r="D3" s="416"/>
      <c r="E3" s="255"/>
    </row>
    <row r="4" spans="1:5" ht="14.25">
      <c r="A4" s="255"/>
      <c r="B4" s="255"/>
      <c r="C4" s="255"/>
      <c r="D4" s="304"/>
      <c r="E4" s="255"/>
    </row>
    <row r="5" spans="1:5" ht="12.75">
      <c r="A5" s="256"/>
      <c r="B5" s="257" t="s">
        <v>450</v>
      </c>
      <c r="C5" s="414" t="s">
        <v>30</v>
      </c>
      <c r="D5" s="415"/>
      <c r="E5" s="258"/>
    </row>
    <row r="6" spans="1:5" ht="12.75">
      <c r="A6" s="259" t="s">
        <v>451</v>
      </c>
      <c r="B6" s="260" t="s">
        <v>452</v>
      </c>
      <c r="C6" s="299" t="s">
        <v>38</v>
      </c>
      <c r="D6" s="299" t="s">
        <v>39</v>
      </c>
      <c r="E6" s="258"/>
    </row>
    <row r="7" spans="1:5" ht="13.5" thickBot="1">
      <c r="A7" s="258"/>
      <c r="B7" s="347">
        <v>2001</v>
      </c>
      <c r="C7" s="348">
        <v>2001</v>
      </c>
      <c r="D7" s="349">
        <v>2001</v>
      </c>
      <c r="E7" s="258"/>
    </row>
    <row r="8" spans="1:5" ht="12.75">
      <c r="A8" s="261" t="s">
        <v>453</v>
      </c>
      <c r="B8" s="262">
        <v>27715.853</v>
      </c>
      <c r="C8" s="262">
        <v>6364.54</v>
      </c>
      <c r="D8" s="263">
        <v>6916.021</v>
      </c>
      <c r="E8" s="258"/>
    </row>
    <row r="9" spans="1:5" ht="12.75">
      <c r="A9" s="264"/>
      <c r="B9" s="265"/>
      <c r="C9" s="265"/>
      <c r="D9" s="266"/>
      <c r="E9" s="258"/>
    </row>
    <row r="10" spans="1:5" ht="12.75">
      <c r="A10" s="350" t="s">
        <v>501</v>
      </c>
      <c r="B10" s="265"/>
      <c r="C10" s="265"/>
      <c r="D10" s="266"/>
      <c r="E10" s="258"/>
    </row>
    <row r="11" spans="1:5" ht="12.75">
      <c r="A11" s="350" t="s">
        <v>112</v>
      </c>
      <c r="B11" s="351">
        <f>SUM(B12:B25)</f>
        <v>16248.715</v>
      </c>
      <c r="C11" s="351">
        <f>SUM(C12:C25)</f>
        <v>4054.0099999999998</v>
      </c>
      <c r="D11" s="352">
        <f>SUM(D12:D25)</f>
        <v>4820.031999999999</v>
      </c>
      <c r="E11" s="258"/>
    </row>
    <row r="12" spans="1:5" ht="12.75">
      <c r="A12" s="264" t="s">
        <v>454</v>
      </c>
      <c r="B12" s="301">
        <v>908.132</v>
      </c>
      <c r="C12" s="301">
        <v>1179.009</v>
      </c>
      <c r="D12" s="302">
        <v>248.712</v>
      </c>
      <c r="E12" s="258"/>
    </row>
    <row r="13" spans="1:5" ht="12.75">
      <c r="A13" s="264" t="s">
        <v>114</v>
      </c>
      <c r="B13" s="301">
        <v>253.058</v>
      </c>
      <c r="C13" s="301">
        <v>61.501</v>
      </c>
      <c r="D13" s="302">
        <v>51.864</v>
      </c>
      <c r="E13" s="258"/>
    </row>
    <row r="14" spans="1:5" ht="12.75">
      <c r="A14" s="264" t="s">
        <v>455</v>
      </c>
      <c r="B14" s="301">
        <v>16</v>
      </c>
      <c r="C14" s="301">
        <v>287.54</v>
      </c>
      <c r="D14" s="302">
        <v>30.865</v>
      </c>
      <c r="E14" s="258"/>
    </row>
    <row r="15" spans="1:5" ht="12.75">
      <c r="A15" s="264" t="s">
        <v>456</v>
      </c>
      <c r="B15" s="265" t="s">
        <v>115</v>
      </c>
      <c r="C15" s="301">
        <v>208.346</v>
      </c>
      <c r="D15" s="302">
        <v>26.801</v>
      </c>
      <c r="E15" s="258"/>
    </row>
    <row r="16" spans="1:5" ht="12.75">
      <c r="A16" s="264" t="s">
        <v>457</v>
      </c>
      <c r="B16" s="301">
        <v>3093.7</v>
      </c>
      <c r="C16" s="301">
        <v>21.308</v>
      </c>
      <c r="D16" s="302">
        <v>945.796</v>
      </c>
      <c r="E16" s="258"/>
    </row>
    <row r="17" spans="1:4" ht="12.75">
      <c r="A17" s="264" t="s">
        <v>118</v>
      </c>
      <c r="B17" s="265" t="s">
        <v>115</v>
      </c>
      <c r="C17" s="301">
        <v>43.735</v>
      </c>
      <c r="D17" s="302">
        <v>0.319</v>
      </c>
    </row>
    <row r="18" spans="1:4" ht="12.75">
      <c r="A18" s="264" t="s">
        <v>458</v>
      </c>
      <c r="B18" s="301">
        <v>5576.862</v>
      </c>
      <c r="C18" s="301">
        <v>539.657</v>
      </c>
      <c r="D18" s="302">
        <v>1588.755</v>
      </c>
    </row>
    <row r="19" spans="1:4" ht="12.75">
      <c r="A19" s="264" t="s">
        <v>459</v>
      </c>
      <c r="B19" s="301">
        <v>427.661</v>
      </c>
      <c r="C19" s="301">
        <v>10.254</v>
      </c>
      <c r="D19" s="302">
        <v>56.401</v>
      </c>
    </row>
    <row r="20" spans="1:4" ht="12.75">
      <c r="A20" s="264" t="s">
        <v>460</v>
      </c>
      <c r="B20" s="265" t="s">
        <v>115</v>
      </c>
      <c r="C20" s="301">
        <v>251.861</v>
      </c>
      <c r="D20" s="302">
        <v>16.074</v>
      </c>
    </row>
    <row r="21" spans="1:4" ht="12.75">
      <c r="A21" s="264" t="s">
        <v>461</v>
      </c>
      <c r="B21" s="265" t="s">
        <v>115</v>
      </c>
      <c r="C21" s="301">
        <v>48.452</v>
      </c>
      <c r="D21" s="302">
        <v>0.406</v>
      </c>
    </row>
    <row r="22" spans="1:4" ht="12.75">
      <c r="A22" s="264" t="s">
        <v>122</v>
      </c>
      <c r="B22" s="301">
        <v>5229.3</v>
      </c>
      <c r="C22" s="301">
        <v>73.701</v>
      </c>
      <c r="D22" s="302">
        <v>1674.389</v>
      </c>
    </row>
    <row r="23" spans="1:4" ht="12.75">
      <c r="A23" s="264" t="s">
        <v>462</v>
      </c>
      <c r="B23" s="301">
        <v>742.58</v>
      </c>
      <c r="C23" s="301">
        <v>172.72</v>
      </c>
      <c r="D23" s="302">
        <v>160.209</v>
      </c>
    </row>
    <row r="24" spans="1:4" ht="12.75">
      <c r="A24" s="264" t="s">
        <v>463</v>
      </c>
      <c r="B24" s="301">
        <v>1.422</v>
      </c>
      <c r="C24" s="301">
        <v>1020.182</v>
      </c>
      <c r="D24" s="302">
        <v>17.637</v>
      </c>
    </row>
    <row r="25" spans="1:4" ht="12.75">
      <c r="A25" s="264" t="s">
        <v>126</v>
      </c>
      <c r="B25" s="265" t="s">
        <v>115</v>
      </c>
      <c r="C25" s="301">
        <v>135.744</v>
      </c>
      <c r="D25" s="302">
        <v>1.804</v>
      </c>
    </row>
    <row r="26" spans="1:4" ht="12.75">
      <c r="A26" s="264"/>
      <c r="B26" s="265"/>
      <c r="C26" s="265"/>
      <c r="D26" s="266"/>
    </row>
    <row r="27" spans="1:4" ht="12.75">
      <c r="A27" s="350" t="s">
        <v>128</v>
      </c>
      <c r="B27" s="265"/>
      <c r="C27" s="265"/>
      <c r="D27" s="266"/>
    </row>
    <row r="28" spans="1:4" ht="12.75">
      <c r="A28" s="264" t="s">
        <v>148</v>
      </c>
      <c r="B28" s="301">
        <v>210</v>
      </c>
      <c r="C28" s="301">
        <v>1.374</v>
      </c>
      <c r="D28" s="302">
        <v>38</v>
      </c>
    </row>
    <row r="29" spans="1:4" ht="12.75">
      <c r="A29" s="264" t="s">
        <v>149</v>
      </c>
      <c r="B29" s="301">
        <v>44.4</v>
      </c>
      <c r="C29" s="301">
        <v>1.127</v>
      </c>
      <c r="D29" s="302">
        <v>20.239</v>
      </c>
    </row>
    <row r="30" spans="1:4" ht="12.75">
      <c r="A30" s="264" t="s">
        <v>129</v>
      </c>
      <c r="B30" s="301">
        <v>37.759</v>
      </c>
      <c r="C30" s="301">
        <v>17.841</v>
      </c>
      <c r="D30" s="302">
        <v>10.748</v>
      </c>
    </row>
    <row r="31" spans="1:4" ht="12.75">
      <c r="A31" s="264" t="s">
        <v>130</v>
      </c>
      <c r="B31" s="301">
        <v>42.823</v>
      </c>
      <c r="C31" s="301">
        <v>5.673</v>
      </c>
      <c r="D31" s="302">
        <v>13.321</v>
      </c>
    </row>
    <row r="32" spans="1:4" ht="12.75">
      <c r="A32" s="264" t="s">
        <v>131</v>
      </c>
      <c r="B32" s="301">
        <v>2.1</v>
      </c>
      <c r="C32" s="301">
        <v>7.226</v>
      </c>
      <c r="D32" s="302">
        <v>0.19</v>
      </c>
    </row>
    <row r="33" spans="1:4" ht="12.75">
      <c r="A33" s="264" t="s">
        <v>132</v>
      </c>
      <c r="B33" s="301">
        <v>540.622</v>
      </c>
      <c r="C33" s="301">
        <v>3.445</v>
      </c>
      <c r="D33" s="302">
        <v>71.601</v>
      </c>
    </row>
    <row r="34" spans="1:4" ht="12.75">
      <c r="A34" s="264" t="s">
        <v>133</v>
      </c>
      <c r="B34" s="265" t="s">
        <v>115</v>
      </c>
      <c r="C34" s="301">
        <v>16.797</v>
      </c>
      <c r="D34" s="302">
        <v>3.299</v>
      </c>
    </row>
    <row r="35" spans="1:4" ht="12.75">
      <c r="A35" s="264" t="s">
        <v>134</v>
      </c>
      <c r="B35" s="301">
        <v>6</v>
      </c>
      <c r="C35" s="301">
        <v>16.14</v>
      </c>
      <c r="D35" s="302">
        <v>0.474</v>
      </c>
    </row>
    <row r="36" spans="1:4" ht="12.75">
      <c r="A36" s="264" t="s">
        <v>135</v>
      </c>
      <c r="B36" s="265" t="s">
        <v>115</v>
      </c>
      <c r="C36" s="301">
        <v>65.787</v>
      </c>
      <c r="D36" s="302">
        <v>0.436</v>
      </c>
    </row>
    <row r="37" spans="1:4" ht="12.75">
      <c r="A37" s="264" t="s">
        <v>136</v>
      </c>
      <c r="B37" s="301">
        <v>54.5</v>
      </c>
      <c r="C37" s="301">
        <v>96.59</v>
      </c>
      <c r="D37" s="302">
        <v>4.755</v>
      </c>
    </row>
    <row r="38" spans="1:4" ht="12.75">
      <c r="A38" s="264" t="s">
        <v>147</v>
      </c>
      <c r="B38" s="301">
        <v>550</v>
      </c>
      <c r="C38" s="301">
        <v>0.918</v>
      </c>
      <c r="D38" s="302">
        <v>39.781</v>
      </c>
    </row>
    <row r="39" spans="1:4" ht="12.75">
      <c r="A39" s="264" t="s">
        <v>137</v>
      </c>
      <c r="B39" s="301">
        <v>28.234</v>
      </c>
      <c r="C39" s="265" t="s">
        <v>115</v>
      </c>
      <c r="D39" s="302">
        <v>4.838</v>
      </c>
    </row>
    <row r="40" spans="1:4" ht="12.75">
      <c r="A40" s="264"/>
      <c r="B40" s="265"/>
      <c r="C40" s="265"/>
      <c r="D40" s="266"/>
    </row>
    <row r="41" spans="1:4" ht="12.75">
      <c r="A41" s="350" t="s">
        <v>502</v>
      </c>
      <c r="B41" s="265"/>
      <c r="C41" s="265"/>
      <c r="D41" s="266"/>
    </row>
    <row r="42" spans="1:4" ht="12.75">
      <c r="A42" s="264" t="s">
        <v>464</v>
      </c>
      <c r="B42" s="301">
        <v>1583.5</v>
      </c>
      <c r="C42" s="301">
        <v>7.383</v>
      </c>
      <c r="D42" s="302">
        <v>101.062</v>
      </c>
    </row>
    <row r="43" spans="1:4" ht="12.75">
      <c r="A43" s="264" t="s">
        <v>465</v>
      </c>
      <c r="B43" s="301">
        <v>1076.54</v>
      </c>
      <c r="C43" s="301">
        <v>14.235</v>
      </c>
      <c r="D43" s="302">
        <v>376.297</v>
      </c>
    </row>
    <row r="44" spans="1:4" ht="12.75">
      <c r="A44" s="264" t="s">
        <v>466</v>
      </c>
      <c r="B44" s="301">
        <v>320</v>
      </c>
      <c r="C44" s="301">
        <v>29.898</v>
      </c>
      <c r="D44" s="302">
        <v>6.439</v>
      </c>
    </row>
    <row r="45" spans="1:4" ht="12.75">
      <c r="A45" s="264" t="s">
        <v>467</v>
      </c>
      <c r="B45" s="301">
        <v>44.534</v>
      </c>
      <c r="C45" s="301">
        <v>242.883</v>
      </c>
      <c r="D45" s="302">
        <v>2.913</v>
      </c>
    </row>
    <row r="46" spans="1:4" ht="12.75">
      <c r="A46" s="264" t="s">
        <v>468</v>
      </c>
      <c r="B46" s="301">
        <v>2300</v>
      </c>
      <c r="C46" s="301">
        <v>476.834</v>
      </c>
      <c r="D46" s="302">
        <v>292.578</v>
      </c>
    </row>
    <row r="47" spans="1:4" ht="12.75">
      <c r="A47" s="264" t="s">
        <v>469</v>
      </c>
      <c r="B47" s="265" t="s">
        <v>115</v>
      </c>
      <c r="C47" s="301">
        <v>2.511</v>
      </c>
      <c r="D47" s="266" t="s">
        <v>115</v>
      </c>
    </row>
    <row r="48" spans="1:4" ht="12.75">
      <c r="A48" s="264" t="s">
        <v>470</v>
      </c>
      <c r="B48" s="301">
        <v>109.96</v>
      </c>
      <c r="C48" s="301">
        <v>177.489</v>
      </c>
      <c r="D48" s="302">
        <v>0.871</v>
      </c>
    </row>
    <row r="49" spans="1:4" ht="12.75">
      <c r="A49" s="264" t="s">
        <v>471</v>
      </c>
      <c r="B49" s="301">
        <v>141.14</v>
      </c>
      <c r="C49" s="301">
        <v>22.985</v>
      </c>
      <c r="D49" s="302">
        <v>1.859</v>
      </c>
    </row>
    <row r="50" spans="1:4" ht="12.75">
      <c r="A50" s="264" t="s">
        <v>472</v>
      </c>
      <c r="B50" s="265" t="s">
        <v>115</v>
      </c>
      <c r="C50" s="301">
        <v>63.228</v>
      </c>
      <c r="D50" s="302">
        <v>0.786</v>
      </c>
    </row>
    <row r="51" spans="1:4" ht="12.75">
      <c r="A51" s="264" t="s">
        <v>473</v>
      </c>
      <c r="B51" s="301">
        <v>53</v>
      </c>
      <c r="C51" s="301">
        <v>40.237</v>
      </c>
      <c r="D51" s="302">
        <v>21.92</v>
      </c>
    </row>
    <row r="52" spans="1:4" ht="13.5" thickBot="1">
      <c r="A52" s="267" t="s">
        <v>474</v>
      </c>
      <c r="B52" s="303">
        <v>117.389</v>
      </c>
      <c r="C52" s="303">
        <v>191.759</v>
      </c>
      <c r="D52" s="300">
        <v>1.434</v>
      </c>
    </row>
    <row r="53" spans="1:3" ht="12.75">
      <c r="A53" s="258" t="s">
        <v>475</v>
      </c>
      <c r="B53" s="258"/>
      <c r="C53" s="258"/>
    </row>
  </sheetData>
  <mergeCells count="3">
    <mergeCell ref="C5:D5"/>
    <mergeCell ref="A1:D1"/>
    <mergeCell ref="A3:D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0"/>
  <dimension ref="A1:H18"/>
  <sheetViews>
    <sheetView showGridLines="0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6" width="18.7109375" style="3" customWidth="1"/>
    <col min="7" max="16384" width="11.421875" style="3" customWidth="1"/>
  </cols>
  <sheetData>
    <row r="1" spans="1:7" s="2" customFormat="1" ht="18">
      <c r="A1" s="326" t="s">
        <v>0</v>
      </c>
      <c r="B1" s="326"/>
      <c r="C1" s="326"/>
      <c r="D1" s="326"/>
      <c r="E1" s="326"/>
      <c r="F1" s="326"/>
      <c r="G1" s="1"/>
    </row>
    <row r="3" spans="1:8" ht="15">
      <c r="A3" s="367" t="s">
        <v>92</v>
      </c>
      <c r="B3" s="367"/>
      <c r="C3" s="367"/>
      <c r="D3" s="367"/>
      <c r="E3" s="367"/>
      <c r="F3" s="367"/>
      <c r="G3" s="41"/>
      <c r="H3" s="41"/>
    </row>
    <row r="4" spans="1:8" ht="14.25">
      <c r="A4" s="87"/>
      <c r="B4" s="87"/>
      <c r="C4" s="87"/>
      <c r="D4" s="87"/>
      <c r="E4" s="87"/>
      <c r="F4" s="87"/>
      <c r="G4" s="41"/>
      <c r="H4" s="41"/>
    </row>
    <row r="5" spans="1:6" ht="12.75">
      <c r="A5" s="88"/>
      <c r="B5" s="392" t="s">
        <v>93</v>
      </c>
      <c r="C5" s="393"/>
      <c r="D5" s="393"/>
      <c r="E5" s="406"/>
      <c r="F5" s="12" t="s">
        <v>94</v>
      </c>
    </row>
    <row r="6" spans="1:6" ht="12.75">
      <c r="A6" s="88" t="s">
        <v>6</v>
      </c>
      <c r="B6" s="12" t="s">
        <v>95</v>
      </c>
      <c r="C6" s="8" t="s">
        <v>96</v>
      </c>
      <c r="D6" s="8" t="s">
        <v>96</v>
      </c>
      <c r="E6" s="8" t="s">
        <v>97</v>
      </c>
      <c r="F6" s="12" t="s">
        <v>19</v>
      </c>
    </row>
    <row r="7" spans="1:6" ht="13.5" thickBot="1">
      <c r="A7" s="28"/>
      <c r="B7" s="12" t="s">
        <v>98</v>
      </c>
      <c r="C7" s="12" t="s">
        <v>99</v>
      </c>
      <c r="D7" s="12" t="s">
        <v>100</v>
      </c>
      <c r="E7" s="12" t="s">
        <v>101</v>
      </c>
      <c r="F7" s="12" t="s">
        <v>34</v>
      </c>
    </row>
    <row r="8" spans="1:6" ht="12.75">
      <c r="A8" s="89" t="s">
        <v>102</v>
      </c>
      <c r="B8" s="90">
        <v>57126</v>
      </c>
      <c r="C8" s="90">
        <v>3798930</v>
      </c>
      <c r="D8" s="90">
        <v>121658</v>
      </c>
      <c r="E8" s="90">
        <v>19270</v>
      </c>
      <c r="F8" s="90">
        <v>4494</v>
      </c>
    </row>
    <row r="9" spans="1:6" ht="12.75">
      <c r="A9" s="91" t="s">
        <v>103</v>
      </c>
      <c r="B9" s="55">
        <v>50074</v>
      </c>
      <c r="C9" s="55">
        <v>3025092</v>
      </c>
      <c r="D9" s="55">
        <v>70761</v>
      </c>
      <c r="E9" s="55">
        <v>19480</v>
      </c>
      <c r="F9" s="55">
        <v>5109</v>
      </c>
    </row>
    <row r="10" spans="1:6" ht="12.75">
      <c r="A10" s="91" t="s">
        <v>104</v>
      </c>
      <c r="B10" s="55">
        <v>169116</v>
      </c>
      <c r="C10" s="55">
        <v>1034937</v>
      </c>
      <c r="D10" s="55">
        <v>33800</v>
      </c>
      <c r="E10" s="55">
        <v>14826</v>
      </c>
      <c r="F10" s="55">
        <v>3304</v>
      </c>
    </row>
    <row r="11" spans="1:6" ht="12.75">
      <c r="A11" s="92" t="s">
        <v>105</v>
      </c>
      <c r="B11" s="58">
        <v>103582</v>
      </c>
      <c r="C11" s="58">
        <v>1381594</v>
      </c>
      <c r="D11" s="58">
        <v>21342</v>
      </c>
      <c r="E11" s="58">
        <v>27416</v>
      </c>
      <c r="F11" s="55">
        <v>3340</v>
      </c>
    </row>
    <row r="12" spans="1:6" ht="12.75">
      <c r="A12" s="92" t="s">
        <v>106</v>
      </c>
      <c r="B12" s="58">
        <v>37399</v>
      </c>
      <c r="C12" s="58">
        <v>2161856</v>
      </c>
      <c r="D12" s="58">
        <v>73241</v>
      </c>
      <c r="E12" s="58">
        <v>39967</v>
      </c>
      <c r="F12" s="55">
        <v>3958</v>
      </c>
    </row>
    <row r="13" spans="1:6" ht="12.75">
      <c r="A13" s="92" t="s">
        <v>107</v>
      </c>
      <c r="B13" s="58">
        <v>49597</v>
      </c>
      <c r="C13" s="58">
        <v>3957795</v>
      </c>
      <c r="D13" s="58">
        <v>66073</v>
      </c>
      <c r="E13" s="58">
        <v>75273</v>
      </c>
      <c r="F13" s="55">
        <v>6068</v>
      </c>
    </row>
    <row r="14" spans="1:6" ht="12.75">
      <c r="A14" s="92" t="s">
        <v>108</v>
      </c>
      <c r="B14" s="58">
        <v>76629</v>
      </c>
      <c r="C14" s="58">
        <v>4042229</v>
      </c>
      <c r="D14" s="58">
        <v>34314</v>
      </c>
      <c r="E14" s="58">
        <v>72203</v>
      </c>
      <c r="F14" s="55">
        <v>3159</v>
      </c>
    </row>
    <row r="15" spans="1:6" ht="12.75">
      <c r="A15" s="92" t="s">
        <v>109</v>
      </c>
      <c r="B15" s="58">
        <v>178083</v>
      </c>
      <c r="C15" s="58">
        <v>4055386</v>
      </c>
      <c r="D15" s="58">
        <v>27902</v>
      </c>
      <c r="E15" s="58">
        <v>54743</v>
      </c>
      <c r="F15" s="55">
        <v>2906</v>
      </c>
    </row>
    <row r="16" spans="1:6" ht="12.75">
      <c r="A16" s="92">
        <v>2000</v>
      </c>
      <c r="B16" s="58">
        <v>78364</v>
      </c>
      <c r="C16" s="58">
        <v>4406289</v>
      </c>
      <c r="D16" s="58">
        <v>32710</v>
      </c>
      <c r="E16" s="58">
        <v>101207</v>
      </c>
      <c r="F16" s="55">
        <v>2155</v>
      </c>
    </row>
    <row r="17" spans="1:6" ht="13.5" thickBot="1">
      <c r="A17" s="23">
        <v>2001</v>
      </c>
      <c r="B17" s="62">
        <v>88783.24</v>
      </c>
      <c r="C17" s="62">
        <v>2976405.65</v>
      </c>
      <c r="D17" s="62">
        <v>51444.76</v>
      </c>
      <c r="E17" s="71">
        <v>41070.25</v>
      </c>
      <c r="F17" s="63">
        <v>2551</v>
      </c>
    </row>
    <row r="18" spans="1:6" ht="12.75">
      <c r="A18" s="6"/>
      <c r="B18" s="6"/>
      <c r="C18" s="6"/>
      <c r="D18" s="6"/>
      <c r="E18" s="6"/>
      <c r="F18" s="6"/>
    </row>
  </sheetData>
  <mergeCells count="3">
    <mergeCell ref="B5:E5"/>
    <mergeCell ref="A3:F3"/>
    <mergeCell ref="A1:F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1"/>
  <dimension ref="A1:F39"/>
  <sheetViews>
    <sheetView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1" width="26.57421875" style="121" customWidth="1"/>
    <col min="2" max="6" width="17.8515625" style="121" customWidth="1"/>
    <col min="7" max="16384" width="11.421875" style="121" customWidth="1"/>
  </cols>
  <sheetData>
    <row r="1" spans="1:6" ht="18">
      <c r="A1" s="366" t="s">
        <v>0</v>
      </c>
      <c r="B1" s="366"/>
      <c r="C1" s="366"/>
      <c r="D1" s="366"/>
      <c r="E1" s="366"/>
      <c r="F1" s="366"/>
    </row>
    <row r="3" spans="1:6" ht="15">
      <c r="A3" s="367" t="s">
        <v>498</v>
      </c>
      <c r="B3" s="367"/>
      <c r="C3" s="367"/>
      <c r="D3" s="367"/>
      <c r="E3" s="367"/>
      <c r="F3" s="367"/>
    </row>
    <row r="4" spans="1:6" ht="12.75">
      <c r="A4" s="128"/>
      <c r="B4" s="184"/>
      <c r="C4" s="184"/>
      <c r="D4" s="184"/>
      <c r="E4" s="184"/>
      <c r="F4" s="184"/>
    </row>
    <row r="5" spans="1:6" ht="12.75">
      <c r="A5" s="162" t="s">
        <v>203</v>
      </c>
      <c r="B5" s="371" t="s">
        <v>93</v>
      </c>
      <c r="C5" s="315"/>
      <c r="D5" s="315"/>
      <c r="E5" s="372"/>
      <c r="F5" s="126" t="s">
        <v>94</v>
      </c>
    </row>
    <row r="6" spans="1:6" ht="12.75">
      <c r="A6" s="162" t="s">
        <v>209</v>
      </c>
      <c r="B6" s="125" t="s">
        <v>95</v>
      </c>
      <c r="C6" s="126" t="s">
        <v>96</v>
      </c>
      <c r="D6" s="126" t="s">
        <v>96</v>
      </c>
      <c r="E6" s="126" t="s">
        <v>97</v>
      </c>
      <c r="F6" s="125" t="s">
        <v>19</v>
      </c>
    </row>
    <row r="7" spans="1:6" ht="13.5" thickBot="1">
      <c r="A7" s="137" t="s">
        <v>212</v>
      </c>
      <c r="B7" s="125" t="s">
        <v>98</v>
      </c>
      <c r="C7" s="125" t="s">
        <v>99</v>
      </c>
      <c r="D7" s="125" t="s">
        <v>100</v>
      </c>
      <c r="E7" s="125" t="s">
        <v>101</v>
      </c>
      <c r="F7" s="125" t="s">
        <v>34</v>
      </c>
    </row>
    <row r="8" spans="1:6" ht="12.75">
      <c r="A8" s="332" t="s">
        <v>227</v>
      </c>
      <c r="B8" s="341">
        <v>45</v>
      </c>
      <c r="C8" s="333" t="s">
        <v>168</v>
      </c>
      <c r="D8" s="333" t="s">
        <v>168</v>
      </c>
      <c r="E8" s="333" t="s">
        <v>168</v>
      </c>
      <c r="F8" s="333" t="s">
        <v>168</v>
      </c>
    </row>
    <row r="9" spans="1:6" ht="12.75">
      <c r="A9" s="211"/>
      <c r="B9" s="131"/>
      <c r="C9" s="131"/>
      <c r="D9" s="131"/>
      <c r="E9" s="131"/>
      <c r="F9" s="131"/>
    </row>
    <row r="10" spans="1:6" ht="12.75">
      <c r="A10" s="210" t="s">
        <v>232</v>
      </c>
      <c r="B10" s="131">
        <v>480</v>
      </c>
      <c r="C10" s="131">
        <v>5936</v>
      </c>
      <c r="D10" s="131">
        <v>3418</v>
      </c>
      <c r="E10" s="131">
        <v>6042</v>
      </c>
      <c r="F10" s="176" t="s">
        <v>168</v>
      </c>
    </row>
    <row r="11" spans="1:6" ht="12.75">
      <c r="A11" s="210" t="s">
        <v>234</v>
      </c>
      <c r="B11" s="176" t="s">
        <v>168</v>
      </c>
      <c r="C11" s="176" t="s">
        <v>168</v>
      </c>
      <c r="D11" s="131">
        <v>11418</v>
      </c>
      <c r="E11" s="131" t="s">
        <v>168</v>
      </c>
      <c r="F11" s="176" t="s">
        <v>168</v>
      </c>
    </row>
    <row r="12" spans="1:6" ht="12.75">
      <c r="A12" s="210" t="s">
        <v>235</v>
      </c>
      <c r="B12" s="176" t="s">
        <v>168</v>
      </c>
      <c r="C12" s="131">
        <v>137970</v>
      </c>
      <c r="D12" s="131">
        <v>3240</v>
      </c>
      <c r="E12" s="131">
        <v>10770</v>
      </c>
      <c r="F12" s="176" t="s">
        <v>168</v>
      </c>
    </row>
    <row r="13" spans="1:6" ht="12.75">
      <c r="A13" s="211" t="s">
        <v>236</v>
      </c>
      <c r="B13" s="143">
        <v>480</v>
      </c>
      <c r="C13" s="143">
        <v>143906</v>
      </c>
      <c r="D13" s="143">
        <v>18076</v>
      </c>
      <c r="E13" s="143">
        <v>16812</v>
      </c>
      <c r="F13" s="176" t="s">
        <v>168</v>
      </c>
    </row>
    <row r="14" spans="1:6" ht="12.75">
      <c r="A14" s="211"/>
      <c r="B14" s="131"/>
      <c r="C14" s="131"/>
      <c r="D14" s="131"/>
      <c r="E14" s="131"/>
      <c r="F14" s="131"/>
    </row>
    <row r="15" spans="1:6" ht="12.75">
      <c r="A15" s="210" t="s">
        <v>248</v>
      </c>
      <c r="B15" s="176" t="s">
        <v>168</v>
      </c>
      <c r="C15" s="131">
        <v>66057.75</v>
      </c>
      <c r="D15" s="176" t="s">
        <v>168</v>
      </c>
      <c r="E15" s="131">
        <v>11657.25</v>
      </c>
      <c r="F15" s="176" t="s">
        <v>168</v>
      </c>
    </row>
    <row r="16" spans="1:6" ht="12.75">
      <c r="A16" s="212" t="s">
        <v>249</v>
      </c>
      <c r="B16" s="131">
        <v>340</v>
      </c>
      <c r="C16" s="131">
        <v>1864163</v>
      </c>
      <c r="D16" s="176" t="s">
        <v>168</v>
      </c>
      <c r="E16" s="131">
        <v>12359</v>
      </c>
      <c r="F16" s="176" t="s">
        <v>168</v>
      </c>
    </row>
    <row r="17" spans="1:6" ht="12.75">
      <c r="A17" s="210" t="s">
        <v>250</v>
      </c>
      <c r="B17" s="131">
        <v>5683.24</v>
      </c>
      <c r="C17" s="131">
        <v>303652.9</v>
      </c>
      <c r="D17" s="131">
        <v>7288.76</v>
      </c>
      <c r="E17" s="131" t="s">
        <v>168</v>
      </c>
      <c r="F17" s="176" t="s">
        <v>168</v>
      </c>
    </row>
    <row r="18" spans="1:6" ht="12.75">
      <c r="A18" s="210" t="s">
        <v>252</v>
      </c>
      <c r="B18" s="176" t="s">
        <v>168</v>
      </c>
      <c r="C18" s="131">
        <v>324468</v>
      </c>
      <c r="D18" s="131">
        <v>26080</v>
      </c>
      <c r="E18" s="131">
        <v>242</v>
      </c>
      <c r="F18" s="176" t="s">
        <v>168</v>
      </c>
    </row>
    <row r="19" spans="1:6" ht="12.75">
      <c r="A19" s="213" t="s">
        <v>253</v>
      </c>
      <c r="B19" s="143">
        <v>6023.24</v>
      </c>
      <c r="C19" s="143">
        <v>2558341.65</v>
      </c>
      <c r="D19" s="143">
        <v>33368.76</v>
      </c>
      <c r="E19" s="143">
        <v>24258.25</v>
      </c>
      <c r="F19" s="176" t="s">
        <v>168</v>
      </c>
    </row>
    <row r="20" spans="1:6" ht="12.75">
      <c r="A20" s="213"/>
      <c r="B20" s="131"/>
      <c r="C20" s="131"/>
      <c r="D20" s="131"/>
      <c r="E20" s="131"/>
      <c r="F20" s="131"/>
    </row>
    <row r="21" spans="1:6" ht="12.75">
      <c r="A21" s="210" t="s">
        <v>254</v>
      </c>
      <c r="B21" s="176" t="s">
        <v>168</v>
      </c>
      <c r="C21" s="131">
        <v>52550</v>
      </c>
      <c r="D21" s="176" t="s">
        <v>168</v>
      </c>
      <c r="E21" s="176" t="s">
        <v>168</v>
      </c>
      <c r="F21" s="268">
        <v>80</v>
      </c>
    </row>
    <row r="22" spans="1:6" ht="12.75">
      <c r="A22" s="210" t="s">
        <v>256</v>
      </c>
      <c r="B22" s="131">
        <v>19756</v>
      </c>
      <c r="C22" s="131">
        <v>110580</v>
      </c>
      <c r="D22" s="176" t="s">
        <v>168</v>
      </c>
      <c r="E22" s="176" t="s">
        <v>168</v>
      </c>
      <c r="F22" s="176" t="s">
        <v>168</v>
      </c>
    </row>
    <row r="23" spans="1:6" ht="12.75">
      <c r="A23" s="211" t="s">
        <v>257</v>
      </c>
      <c r="B23" s="143">
        <v>19756</v>
      </c>
      <c r="C23" s="143">
        <v>163130</v>
      </c>
      <c r="D23" s="176" t="s">
        <v>168</v>
      </c>
      <c r="E23" s="176" t="s">
        <v>168</v>
      </c>
      <c r="F23" s="143">
        <v>80</v>
      </c>
    </row>
    <row r="24" spans="1:6" ht="12.75">
      <c r="A24" s="211"/>
      <c r="B24" s="131"/>
      <c r="C24" s="131"/>
      <c r="D24" s="131"/>
      <c r="E24" s="131"/>
      <c r="F24" s="131"/>
    </row>
    <row r="25" spans="1:6" ht="12.75">
      <c r="A25" s="211" t="s">
        <v>258</v>
      </c>
      <c r="B25" s="143">
        <v>40965</v>
      </c>
      <c r="C25" s="176" t="s">
        <v>168</v>
      </c>
      <c r="D25" s="176" t="s">
        <v>168</v>
      </c>
      <c r="E25" s="176" t="s">
        <v>168</v>
      </c>
      <c r="F25" s="176" t="s">
        <v>168</v>
      </c>
    </row>
    <row r="26" spans="1:6" ht="12.75">
      <c r="A26" s="211"/>
      <c r="B26" s="131"/>
      <c r="C26" s="131"/>
      <c r="D26" s="131"/>
      <c r="E26" s="131"/>
      <c r="F26" s="131"/>
    </row>
    <row r="27" spans="1:6" ht="12.75">
      <c r="A27" s="210" t="s">
        <v>259</v>
      </c>
      <c r="B27" s="176" t="s">
        <v>168</v>
      </c>
      <c r="C27" s="131">
        <v>108861</v>
      </c>
      <c r="D27" s="176" t="s">
        <v>168</v>
      </c>
      <c r="E27" s="176" t="s">
        <v>168</v>
      </c>
      <c r="F27" s="131">
        <v>95</v>
      </c>
    </row>
    <row r="28" spans="1:6" ht="12.75">
      <c r="A28" s="211" t="s">
        <v>261</v>
      </c>
      <c r="B28" s="176" t="s">
        <v>168</v>
      </c>
      <c r="C28" s="143">
        <v>108861</v>
      </c>
      <c r="D28" s="176" t="s">
        <v>168</v>
      </c>
      <c r="E28" s="176" t="s">
        <v>168</v>
      </c>
      <c r="F28" s="143">
        <v>95</v>
      </c>
    </row>
    <row r="29" spans="1:6" ht="12.75">
      <c r="A29" s="211"/>
      <c r="B29" s="131"/>
      <c r="C29" s="131"/>
      <c r="D29" s="131"/>
      <c r="E29" s="131"/>
      <c r="F29" s="131"/>
    </row>
    <row r="30" spans="1:6" ht="12.75">
      <c r="A30" s="212" t="s">
        <v>262</v>
      </c>
      <c r="B30" s="131">
        <v>8895</v>
      </c>
      <c r="C30" s="176" t="s">
        <v>168</v>
      </c>
      <c r="D30" s="176" t="s">
        <v>168</v>
      </c>
      <c r="E30" s="176" t="s">
        <v>168</v>
      </c>
      <c r="F30" s="176" t="s">
        <v>168</v>
      </c>
    </row>
    <row r="31" spans="1:6" ht="12.75">
      <c r="A31" s="212" t="s">
        <v>263</v>
      </c>
      <c r="B31" s="176" t="s">
        <v>168</v>
      </c>
      <c r="C31" s="131">
        <v>2167</v>
      </c>
      <c r="D31" s="176" t="s">
        <v>168</v>
      </c>
      <c r="E31" s="176" t="s">
        <v>168</v>
      </c>
      <c r="F31" s="131">
        <v>1110</v>
      </c>
    </row>
    <row r="32" spans="1:6" ht="12.75">
      <c r="A32" s="210" t="s">
        <v>266</v>
      </c>
      <c r="B32" s="131">
        <v>12619</v>
      </c>
      <c r="C32" s="176" t="s">
        <v>168</v>
      </c>
      <c r="D32" s="176" t="s">
        <v>168</v>
      </c>
      <c r="E32" s="176" t="s">
        <v>168</v>
      </c>
      <c r="F32" s="176" t="s">
        <v>168</v>
      </c>
    </row>
    <row r="33" spans="1:6" ht="12.75">
      <c r="A33" s="212" t="s">
        <v>268</v>
      </c>
      <c r="B33" s="176" t="s">
        <v>168</v>
      </c>
      <c r="C33" s="176" t="s">
        <v>168</v>
      </c>
      <c r="D33" s="176" t="s">
        <v>168</v>
      </c>
      <c r="E33" s="176" t="s">
        <v>168</v>
      </c>
      <c r="F33" s="131">
        <v>1266</v>
      </c>
    </row>
    <row r="34" spans="1:6" ht="12.75">
      <c r="A34" s="213" t="s">
        <v>484</v>
      </c>
      <c r="B34" s="143">
        <v>21514</v>
      </c>
      <c r="C34" s="143">
        <v>2167</v>
      </c>
      <c r="D34" s="176" t="s">
        <v>168</v>
      </c>
      <c r="E34" s="176" t="s">
        <v>168</v>
      </c>
      <c r="F34" s="143">
        <v>2376</v>
      </c>
    </row>
    <row r="35" spans="1:6" ht="12.75">
      <c r="A35" s="213"/>
      <c r="B35" s="131"/>
      <c r="C35" s="131"/>
      <c r="D35" s="131"/>
      <c r="E35" s="131"/>
      <c r="F35" s="131"/>
    </row>
    <row r="36" spans="1:6" ht="13.5" thickBot="1">
      <c r="A36" s="330" t="s">
        <v>273</v>
      </c>
      <c r="B36" s="155">
        <f>SUM(B8,B13,B19,B23,B25,B28,B34)</f>
        <v>88783.23999999999</v>
      </c>
      <c r="C36" s="155">
        <f>SUM(C8,C13,C19,C23,C25,C28,C34)</f>
        <v>2976405.65</v>
      </c>
      <c r="D36" s="155">
        <f>SUM(D8,D13,D19,D23,D25,D28,D34)</f>
        <v>51444.76</v>
      </c>
      <c r="E36" s="155">
        <f>SUM(E8,E13,E19,E23,E25,E28,E34)</f>
        <v>41070.25</v>
      </c>
      <c r="F36" s="155">
        <f>SUM(F8,F13,F19,F23,F25,F28,F34)</f>
        <v>2551</v>
      </c>
    </row>
    <row r="38" spans="2:6" ht="12.75">
      <c r="B38" s="152"/>
      <c r="C38" s="152"/>
      <c r="D38" s="152"/>
      <c r="E38" s="152"/>
      <c r="F38" s="152"/>
    </row>
    <row r="39" spans="2:6" ht="12.75">
      <c r="B39" s="152"/>
      <c r="C39" s="152"/>
      <c r="D39" s="152"/>
      <c r="E39" s="152"/>
      <c r="F39" s="152"/>
    </row>
  </sheetData>
  <mergeCells count="3">
    <mergeCell ref="B5:E5"/>
    <mergeCell ref="A1:F1"/>
    <mergeCell ref="A3:F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1"/>
  <dimension ref="A1:H28"/>
  <sheetViews>
    <sheetView zoomScale="75" zoomScaleNormal="75" zoomScaleSheetLayoutView="75" workbookViewId="0" topLeftCell="A1">
      <selection activeCell="A3" sqref="A3:H3"/>
    </sheetView>
  </sheetViews>
  <sheetFormatPr defaultColWidth="11.421875" defaultRowHeight="12.75"/>
  <cols>
    <col min="1" max="1" width="31.7109375" style="121" customWidth="1"/>
    <col min="2" max="7" width="11.421875" style="121" customWidth="1"/>
    <col min="8" max="8" width="11.421875" style="132" customWidth="1"/>
    <col min="9" max="16384" width="11.421875" style="121" customWidth="1"/>
  </cols>
  <sheetData>
    <row r="1" spans="1:8" ht="18">
      <c r="A1" s="366" t="s">
        <v>0</v>
      </c>
      <c r="B1" s="366"/>
      <c r="C1" s="366"/>
      <c r="D1" s="366"/>
      <c r="E1" s="366"/>
      <c r="F1" s="366"/>
      <c r="G1" s="366"/>
      <c r="H1" s="366"/>
    </row>
    <row r="3" spans="1:8" ht="15">
      <c r="A3" s="367" t="s">
        <v>171</v>
      </c>
      <c r="B3" s="367"/>
      <c r="C3" s="367"/>
      <c r="D3" s="367"/>
      <c r="E3" s="367"/>
      <c r="F3" s="358"/>
      <c r="G3" s="358"/>
      <c r="H3" s="358"/>
    </row>
    <row r="4" spans="1:5" ht="12.75">
      <c r="A4" s="128"/>
      <c r="B4" s="134"/>
      <c r="C4" s="134"/>
      <c r="D4" s="134"/>
      <c r="E4" s="135"/>
    </row>
    <row r="5" spans="1:8" ht="12.75">
      <c r="A5" s="132"/>
      <c r="B5" s="132"/>
      <c r="C5" s="132"/>
      <c r="D5" s="132"/>
      <c r="E5" s="368" t="s">
        <v>174</v>
      </c>
      <c r="F5" s="369"/>
      <c r="G5" s="369"/>
      <c r="H5" s="136" t="s">
        <v>175</v>
      </c>
    </row>
    <row r="6" spans="1:8" ht="12.75">
      <c r="A6" s="137" t="s">
        <v>178</v>
      </c>
      <c r="B6" s="137"/>
      <c r="C6" s="137"/>
      <c r="D6" s="137"/>
      <c r="E6" s="359" t="s">
        <v>86</v>
      </c>
      <c r="F6" s="359" t="s">
        <v>179</v>
      </c>
      <c r="G6" s="361" t="s">
        <v>9</v>
      </c>
      <c r="H6" s="138" t="s">
        <v>180</v>
      </c>
    </row>
    <row r="7" spans="1:8" ht="13.5" thickBot="1">
      <c r="A7" s="157"/>
      <c r="B7" s="157"/>
      <c r="C7" s="157"/>
      <c r="D7" s="157"/>
      <c r="E7" s="360"/>
      <c r="F7" s="360"/>
      <c r="G7" s="362"/>
      <c r="H7" s="146" t="s">
        <v>182</v>
      </c>
    </row>
    <row r="8" spans="1:8" ht="12.75">
      <c r="A8" s="133" t="s">
        <v>184</v>
      </c>
      <c r="B8" s="133"/>
      <c r="C8" s="133"/>
      <c r="D8" s="133"/>
      <c r="E8" s="131"/>
      <c r="F8" s="131"/>
      <c r="G8" s="131"/>
      <c r="H8" s="142"/>
    </row>
    <row r="9" spans="1:8" ht="12.75">
      <c r="A9" s="132" t="s">
        <v>186</v>
      </c>
      <c r="B9" s="132"/>
      <c r="C9" s="132"/>
      <c r="D9" s="132"/>
      <c r="E9" s="131">
        <v>849311</v>
      </c>
      <c r="F9" s="131">
        <v>1414</v>
      </c>
      <c r="G9" s="131">
        <f>SUM(E9:F9)</f>
        <v>850725</v>
      </c>
      <c r="H9" s="142"/>
    </row>
    <row r="10" spans="1:8" ht="12.75">
      <c r="A10" s="132" t="s">
        <v>188</v>
      </c>
      <c r="B10" s="132"/>
      <c r="C10" s="132"/>
      <c r="D10" s="132"/>
      <c r="E10" s="131">
        <v>995171</v>
      </c>
      <c r="F10" s="131">
        <v>2577</v>
      </c>
      <c r="G10" s="131">
        <f>SUM(E10:F10)</f>
        <v>997748</v>
      </c>
      <c r="H10" s="142"/>
    </row>
    <row r="11" spans="1:8" ht="12.75">
      <c r="A11" s="132" t="s">
        <v>190</v>
      </c>
      <c r="B11" s="132"/>
      <c r="C11" s="132"/>
      <c r="D11" s="132"/>
      <c r="E11" s="131">
        <v>2179610</v>
      </c>
      <c r="F11" s="131">
        <v>7055332</v>
      </c>
      <c r="G11" s="131">
        <f>SUM(E11:F11)</f>
        <v>9234942</v>
      </c>
      <c r="H11" s="142"/>
    </row>
    <row r="12" spans="1:8" ht="12.75">
      <c r="A12" s="133" t="s">
        <v>165</v>
      </c>
      <c r="B12" s="133"/>
      <c r="C12" s="133"/>
      <c r="D12" s="133"/>
      <c r="E12" s="143">
        <f>SUM(E9:E11)</f>
        <v>4024092</v>
      </c>
      <c r="F12" s="143">
        <f>SUM(F9:F11)</f>
        <v>7059323</v>
      </c>
      <c r="G12" s="143">
        <f>SUM(E12:F12)</f>
        <v>11083415</v>
      </c>
      <c r="H12" s="144">
        <v>12.408629249438613</v>
      </c>
    </row>
    <row r="13" spans="1:8" ht="12.75">
      <c r="A13" s="132"/>
      <c r="B13" s="132"/>
      <c r="C13" s="132"/>
      <c r="D13" s="132"/>
      <c r="E13" s="131"/>
      <c r="F13" s="131"/>
      <c r="G13" s="131"/>
      <c r="H13" s="142"/>
    </row>
    <row r="14" spans="1:8" ht="12.75">
      <c r="A14" s="133" t="s">
        <v>88</v>
      </c>
      <c r="B14" s="133"/>
      <c r="C14" s="133"/>
      <c r="D14" s="133"/>
      <c r="E14" s="143">
        <v>10037693</v>
      </c>
      <c r="F14" s="143">
        <v>8619861</v>
      </c>
      <c r="G14" s="143">
        <f>SUM(E14:F14)</f>
        <v>18657554</v>
      </c>
      <c r="H14" s="144">
        <v>12.487045489054996</v>
      </c>
    </row>
    <row r="15" spans="1:8" ht="12.75">
      <c r="A15" s="132"/>
      <c r="B15" s="132"/>
      <c r="C15" s="132"/>
      <c r="D15" s="132"/>
      <c r="E15" s="131"/>
      <c r="F15" s="131"/>
      <c r="G15" s="131"/>
      <c r="H15" s="142"/>
    </row>
    <row r="16" spans="1:8" ht="12.75">
      <c r="A16" s="133" t="s">
        <v>89</v>
      </c>
      <c r="B16" s="133"/>
      <c r="C16" s="133"/>
      <c r="D16" s="133"/>
      <c r="E16" s="131"/>
      <c r="F16" s="131"/>
      <c r="G16" s="131"/>
      <c r="H16" s="142"/>
    </row>
    <row r="17" spans="1:8" ht="12.75">
      <c r="A17" s="132" t="s">
        <v>193</v>
      </c>
      <c r="B17" s="132"/>
      <c r="C17" s="132"/>
      <c r="D17" s="132"/>
      <c r="E17" s="131">
        <v>30397</v>
      </c>
      <c r="F17" s="147">
        <v>300</v>
      </c>
      <c r="G17" s="131">
        <f>SUM(E17:F17)</f>
        <v>30697</v>
      </c>
      <c r="H17" s="142"/>
    </row>
    <row r="18" spans="1:8" ht="12.75">
      <c r="A18" s="132" t="s">
        <v>194</v>
      </c>
      <c r="B18" s="132"/>
      <c r="C18" s="132"/>
      <c r="D18" s="132"/>
      <c r="E18" s="131"/>
      <c r="F18" s="131"/>
      <c r="G18" s="131"/>
      <c r="H18" s="142"/>
    </row>
    <row r="19" spans="1:8" ht="12.75">
      <c r="A19" s="132" t="s">
        <v>195</v>
      </c>
      <c r="B19" s="132"/>
      <c r="C19" s="132"/>
      <c r="D19" s="132"/>
      <c r="E19" s="131">
        <v>14317</v>
      </c>
      <c r="F19" s="105" t="s">
        <v>115</v>
      </c>
      <c r="G19" s="131">
        <f aca="true" t="shared" si="0" ref="G19:G24">SUM(E19:F19)</f>
        <v>14317</v>
      </c>
      <c r="H19" s="142"/>
    </row>
    <row r="20" spans="1:8" ht="12.75">
      <c r="A20" s="132" t="s">
        <v>196</v>
      </c>
      <c r="B20" s="132"/>
      <c r="C20" s="132"/>
      <c r="D20" s="132"/>
      <c r="E20" s="131">
        <v>42539</v>
      </c>
      <c r="F20" s="131">
        <v>8812</v>
      </c>
      <c r="G20" s="131">
        <f t="shared" si="0"/>
        <v>51351</v>
      </c>
      <c r="H20" s="142"/>
    </row>
    <row r="21" spans="1:8" ht="12.75">
      <c r="A21" s="132" t="s">
        <v>197</v>
      </c>
      <c r="B21" s="132"/>
      <c r="C21" s="132"/>
      <c r="D21" s="132"/>
      <c r="E21" s="131">
        <v>44800</v>
      </c>
      <c r="F21" s="131">
        <v>58257</v>
      </c>
      <c r="G21" s="131">
        <f t="shared" si="0"/>
        <v>103057</v>
      </c>
      <c r="H21" s="142"/>
    </row>
    <row r="22" spans="1:8" ht="12.75">
      <c r="A22" s="132" t="s">
        <v>198</v>
      </c>
      <c r="B22" s="132"/>
      <c r="C22" s="132"/>
      <c r="D22" s="132"/>
      <c r="E22" s="131">
        <v>328114</v>
      </c>
      <c r="F22" s="131">
        <v>423245</v>
      </c>
      <c r="G22" s="131">
        <f t="shared" si="0"/>
        <v>751359</v>
      </c>
      <c r="H22" s="142"/>
    </row>
    <row r="23" spans="1:8" ht="12.75">
      <c r="A23" s="132" t="s">
        <v>199</v>
      </c>
      <c r="B23" s="132"/>
      <c r="C23" s="132"/>
      <c r="D23" s="132"/>
      <c r="E23" s="131">
        <v>121491</v>
      </c>
      <c r="F23" s="131">
        <v>137430</v>
      </c>
      <c r="G23" s="131">
        <f t="shared" si="0"/>
        <v>258921</v>
      </c>
      <c r="H23" s="142"/>
    </row>
    <row r="24" spans="1:8" ht="12.75">
      <c r="A24" s="133" t="s">
        <v>165</v>
      </c>
      <c r="B24" s="133"/>
      <c r="C24" s="133"/>
      <c r="D24" s="133"/>
      <c r="E24" s="143">
        <f>SUM(E17:E23)</f>
        <v>581658</v>
      </c>
      <c r="F24" s="143">
        <f>SUM(F17:F23)</f>
        <v>628044</v>
      </c>
      <c r="G24" s="143">
        <f t="shared" si="0"/>
        <v>1209702</v>
      </c>
      <c r="H24" s="144">
        <v>11.424059217338925</v>
      </c>
    </row>
    <row r="25" spans="1:8" ht="12.75">
      <c r="A25" s="132"/>
      <c r="B25" s="132"/>
      <c r="C25" s="132"/>
      <c r="D25" s="132"/>
      <c r="E25" s="131"/>
      <c r="F25" s="131"/>
      <c r="G25" s="131"/>
      <c r="H25" s="142"/>
    </row>
    <row r="26" spans="1:8" ht="13.5" thickBot="1">
      <c r="A26" s="154" t="s">
        <v>83</v>
      </c>
      <c r="B26" s="154"/>
      <c r="C26" s="154"/>
      <c r="D26" s="154"/>
      <c r="E26" s="155">
        <f>SUM(E12,E14,E24)</f>
        <v>14643443</v>
      </c>
      <c r="F26" s="155">
        <f>SUM(F12,F14,F24)</f>
        <v>16307228</v>
      </c>
      <c r="G26" s="156">
        <f>SUM(E26:F26)</f>
        <v>30950671</v>
      </c>
      <c r="H26" s="149">
        <v>12.397695266768206</v>
      </c>
    </row>
    <row r="27" ht="12.75">
      <c r="A27" s="121" t="s">
        <v>200</v>
      </c>
    </row>
    <row r="28" spans="1:3" ht="12.75">
      <c r="A28" s="121" t="s">
        <v>201</v>
      </c>
      <c r="C28" s="150"/>
    </row>
  </sheetData>
  <mergeCells count="6">
    <mergeCell ref="A1:H1"/>
    <mergeCell ref="E5:G5"/>
    <mergeCell ref="E6:E7"/>
    <mergeCell ref="F6:F7"/>
    <mergeCell ref="G6:G7"/>
    <mergeCell ref="A3:H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0"/>
  <dimension ref="A1:H12"/>
  <sheetViews>
    <sheetView zoomScale="75" zoomScaleNormal="75" zoomScaleSheetLayoutView="75" workbookViewId="0" topLeftCell="A1">
      <selection activeCell="A3" sqref="A3:H3"/>
    </sheetView>
  </sheetViews>
  <sheetFormatPr defaultColWidth="11.421875" defaultRowHeight="12.75"/>
  <cols>
    <col min="1" max="1" width="31.7109375" style="121" customWidth="1"/>
    <col min="2" max="7" width="11.421875" style="121" customWidth="1"/>
    <col min="8" max="8" width="11.421875" style="132" customWidth="1"/>
    <col min="9" max="16384" width="11.421875" style="121" customWidth="1"/>
  </cols>
  <sheetData>
    <row r="1" spans="1:8" ht="18">
      <c r="A1" s="366" t="s">
        <v>0</v>
      </c>
      <c r="B1" s="366"/>
      <c r="C1" s="366"/>
      <c r="D1" s="366"/>
      <c r="E1" s="366"/>
      <c r="F1" s="366"/>
      <c r="G1" s="366"/>
      <c r="H1" s="366"/>
    </row>
    <row r="3" spans="1:8" ht="15">
      <c r="A3" s="367" t="s">
        <v>202</v>
      </c>
      <c r="B3" s="367"/>
      <c r="C3" s="358"/>
      <c r="D3" s="358"/>
      <c r="E3" s="358"/>
      <c r="F3" s="358"/>
      <c r="G3" s="358"/>
      <c r="H3" s="358"/>
    </row>
    <row r="4" spans="1:2" ht="15.75">
      <c r="A4" s="354"/>
      <c r="B4" s="354"/>
    </row>
    <row r="5" spans="1:8" ht="13.5" thickBot="1">
      <c r="A5" s="312" t="s">
        <v>181</v>
      </c>
      <c r="B5" s="312"/>
      <c r="C5" s="312"/>
      <c r="D5" s="313"/>
      <c r="E5" s="314" t="s">
        <v>8</v>
      </c>
      <c r="F5" s="312"/>
      <c r="G5" s="312"/>
      <c r="H5" s="312"/>
    </row>
    <row r="6" spans="1:5" ht="12.75">
      <c r="A6" s="133" t="s">
        <v>183</v>
      </c>
      <c r="B6" s="133"/>
      <c r="C6" s="133"/>
      <c r="D6" s="133"/>
      <c r="E6" s="139"/>
    </row>
    <row r="7" spans="1:8" ht="12.75">
      <c r="A7" s="132" t="s">
        <v>185</v>
      </c>
      <c r="B7" s="132"/>
      <c r="C7" s="132"/>
      <c r="D7" s="132"/>
      <c r="E7" s="365">
        <v>88783.24</v>
      </c>
      <c r="F7" s="353"/>
      <c r="G7" s="353"/>
      <c r="H7" s="353"/>
    </row>
    <row r="8" spans="1:8" ht="12.75">
      <c r="A8" s="132" t="s">
        <v>187</v>
      </c>
      <c r="B8" s="132"/>
      <c r="C8" s="132"/>
      <c r="D8" s="132"/>
      <c r="E8" s="365">
        <v>2976405.65</v>
      </c>
      <c r="F8" s="353"/>
      <c r="G8" s="353"/>
      <c r="H8" s="353"/>
    </row>
    <row r="9" spans="1:8" ht="12.75">
      <c r="A9" s="132" t="s">
        <v>189</v>
      </c>
      <c r="B9" s="132"/>
      <c r="C9" s="132"/>
      <c r="D9" s="132"/>
      <c r="E9" s="365">
        <v>51444.76</v>
      </c>
      <c r="F9" s="353"/>
      <c r="G9" s="353"/>
      <c r="H9" s="353"/>
    </row>
    <row r="10" spans="1:8" ht="12.75">
      <c r="A10" s="132" t="s">
        <v>191</v>
      </c>
      <c r="B10" s="132"/>
      <c r="C10" s="132"/>
      <c r="D10" s="132"/>
      <c r="E10" s="365">
        <v>41070.25</v>
      </c>
      <c r="F10" s="353"/>
      <c r="G10" s="353"/>
      <c r="H10" s="353"/>
    </row>
    <row r="11" spans="1:8" ht="12.75">
      <c r="A11" s="132"/>
      <c r="B11" s="132"/>
      <c r="C11" s="132"/>
      <c r="D11" s="132"/>
      <c r="E11" s="153"/>
      <c r="F11" s="137"/>
      <c r="G11" s="137"/>
      <c r="H11" s="137"/>
    </row>
    <row r="12" spans="1:8" ht="13.5" thickBot="1">
      <c r="A12" s="154" t="s">
        <v>192</v>
      </c>
      <c r="B12" s="154"/>
      <c r="C12" s="154"/>
      <c r="D12" s="154"/>
      <c r="E12" s="363">
        <v>2551</v>
      </c>
      <c r="F12" s="364"/>
      <c r="G12" s="364"/>
      <c r="H12" s="364"/>
    </row>
  </sheetData>
  <mergeCells count="10">
    <mergeCell ref="A1:H1"/>
    <mergeCell ref="A3:H3"/>
    <mergeCell ref="E12:H12"/>
    <mergeCell ref="E7:H7"/>
    <mergeCell ref="E8:H8"/>
    <mergeCell ref="E9:H9"/>
    <mergeCell ref="E10:H10"/>
    <mergeCell ref="A4:B4"/>
    <mergeCell ref="A5:D5"/>
    <mergeCell ref="E5:H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1:K87"/>
  <sheetViews>
    <sheetView zoomScale="75" zoomScaleNormal="75" zoomScaleSheetLayoutView="25" workbookViewId="0" topLeftCell="A1">
      <selection activeCell="A3" sqref="A3:J3"/>
    </sheetView>
  </sheetViews>
  <sheetFormatPr defaultColWidth="11.421875" defaultRowHeight="12.75"/>
  <cols>
    <col min="1" max="1" width="28.28125" style="121" customWidth="1"/>
    <col min="2" max="9" width="11.7109375" style="121" customWidth="1"/>
    <col min="10" max="10" width="11.7109375" style="132" customWidth="1"/>
    <col min="11" max="16384" width="11.421875" style="121" customWidth="1"/>
  </cols>
  <sheetData>
    <row r="1" spans="1:10" ht="18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</row>
    <row r="2" ht="12.75">
      <c r="H2" s="132"/>
    </row>
    <row r="3" spans="1:10" ht="15">
      <c r="A3" s="367" t="s">
        <v>487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8" ht="12.75">
      <c r="A4" s="128"/>
      <c r="B4" s="128"/>
      <c r="C4" s="128"/>
      <c r="D4" s="128"/>
      <c r="E4" s="128"/>
      <c r="F4" s="128"/>
      <c r="H4" s="132"/>
    </row>
    <row r="5" spans="1:10" ht="12.75">
      <c r="A5" s="308" t="s">
        <v>203</v>
      </c>
      <c r="B5" s="371" t="s">
        <v>204</v>
      </c>
      <c r="C5" s="315"/>
      <c r="D5" s="372"/>
      <c r="E5" s="371" t="s">
        <v>205</v>
      </c>
      <c r="F5" s="315"/>
      <c r="G5" s="163" t="s">
        <v>206</v>
      </c>
      <c r="H5" s="163" t="s">
        <v>207</v>
      </c>
      <c r="I5" s="163" t="s">
        <v>207</v>
      </c>
      <c r="J5" s="126" t="s">
        <v>208</v>
      </c>
    </row>
    <row r="6" spans="1:10" ht="12.75">
      <c r="A6" s="137" t="s">
        <v>209</v>
      </c>
      <c r="B6" s="359" t="s">
        <v>159</v>
      </c>
      <c r="C6" s="359" t="s">
        <v>160</v>
      </c>
      <c r="D6" s="359" t="s">
        <v>9</v>
      </c>
      <c r="E6" s="359" t="s">
        <v>159</v>
      </c>
      <c r="F6" s="361" t="s">
        <v>160</v>
      </c>
      <c r="G6" s="164" t="s">
        <v>12</v>
      </c>
      <c r="H6" s="164" t="s">
        <v>210</v>
      </c>
      <c r="I6" s="164" t="s">
        <v>210</v>
      </c>
      <c r="J6" s="125" t="s">
        <v>211</v>
      </c>
    </row>
    <row r="7" spans="1:10" ht="13.5" thickBot="1">
      <c r="A7" s="160" t="s">
        <v>212</v>
      </c>
      <c r="B7" s="360"/>
      <c r="C7" s="360"/>
      <c r="D7" s="360"/>
      <c r="E7" s="360"/>
      <c r="F7" s="362"/>
      <c r="G7" s="165" t="s">
        <v>213</v>
      </c>
      <c r="H7" s="165" t="s">
        <v>214</v>
      </c>
      <c r="I7" s="165" t="s">
        <v>215</v>
      </c>
      <c r="J7" s="141" t="s">
        <v>216</v>
      </c>
    </row>
    <row r="8" spans="1:11" ht="12.75">
      <c r="A8" s="168" t="s">
        <v>217</v>
      </c>
      <c r="B8" s="307">
        <v>2480</v>
      </c>
      <c r="C8" s="182" t="s">
        <v>115</v>
      </c>
      <c r="D8" s="145">
        <f>SUM(B8,C8)</f>
        <v>2480</v>
      </c>
      <c r="E8" s="307">
        <v>2480</v>
      </c>
      <c r="F8" s="182" t="s">
        <v>115</v>
      </c>
      <c r="G8" s="182" t="s">
        <v>115</v>
      </c>
      <c r="H8" s="170">
        <v>2480</v>
      </c>
      <c r="I8" s="182" t="s">
        <v>115</v>
      </c>
      <c r="J8" s="183" t="s">
        <v>115</v>
      </c>
      <c r="K8" s="158"/>
    </row>
    <row r="9" spans="1:11" ht="12.75">
      <c r="A9" s="168" t="s">
        <v>218</v>
      </c>
      <c r="B9" s="169">
        <v>2779</v>
      </c>
      <c r="C9" s="182" t="s">
        <v>115</v>
      </c>
      <c r="D9" s="145">
        <f>SUM(B9,C9)</f>
        <v>2779</v>
      </c>
      <c r="E9" s="169">
        <v>2336</v>
      </c>
      <c r="F9" s="182" t="s">
        <v>115</v>
      </c>
      <c r="G9" s="182" t="s">
        <v>115</v>
      </c>
      <c r="H9" s="170">
        <v>2779</v>
      </c>
      <c r="I9" s="182" t="s">
        <v>115</v>
      </c>
      <c r="J9" s="183" t="s">
        <v>115</v>
      </c>
      <c r="K9" s="158"/>
    </row>
    <row r="10" spans="1:11" ht="12.75">
      <c r="A10" s="168" t="s">
        <v>219</v>
      </c>
      <c r="B10" s="169">
        <v>11974</v>
      </c>
      <c r="C10" s="182" t="s">
        <v>115</v>
      </c>
      <c r="D10" s="145">
        <f>SUM(B10,C10)</f>
        <v>11974</v>
      </c>
      <c r="E10" s="169">
        <v>11682</v>
      </c>
      <c r="F10" s="182" t="s">
        <v>115</v>
      </c>
      <c r="G10" s="182" t="s">
        <v>115</v>
      </c>
      <c r="H10" s="170">
        <v>11974</v>
      </c>
      <c r="I10" s="182" t="s">
        <v>115</v>
      </c>
      <c r="J10" s="183" t="s">
        <v>115</v>
      </c>
      <c r="K10" s="158"/>
    </row>
    <row r="11" spans="1:11" ht="12.75">
      <c r="A11" s="168" t="s">
        <v>220</v>
      </c>
      <c r="B11" s="169">
        <v>15733</v>
      </c>
      <c r="C11" s="182" t="s">
        <v>115</v>
      </c>
      <c r="D11" s="145">
        <f>SUM(B11,C11)</f>
        <v>15733</v>
      </c>
      <c r="E11" s="169">
        <v>14283</v>
      </c>
      <c r="F11" s="182" t="s">
        <v>115</v>
      </c>
      <c r="G11" s="182" t="s">
        <v>115</v>
      </c>
      <c r="H11" s="170">
        <v>15733</v>
      </c>
      <c r="I11" s="182" t="s">
        <v>115</v>
      </c>
      <c r="J11" s="183" t="s">
        <v>115</v>
      </c>
      <c r="K11" s="158"/>
    </row>
    <row r="12" spans="1:11" ht="12.75">
      <c r="A12" s="172" t="s">
        <v>221</v>
      </c>
      <c r="B12" s="173">
        <f>IF(SUM(B8:B11)&lt;&gt;0,SUM(B8:B11),"-")</f>
        <v>32966</v>
      </c>
      <c r="C12" s="182" t="s">
        <v>115</v>
      </c>
      <c r="D12" s="175">
        <f>SUM(D8:D11)</f>
        <v>32966</v>
      </c>
      <c r="E12" s="173">
        <f>IF(SUM(E8:E11)&lt;&gt;0,SUM(E8:E11),"-")</f>
        <v>30781</v>
      </c>
      <c r="F12" s="182" t="s">
        <v>115</v>
      </c>
      <c r="G12" s="182" t="s">
        <v>115</v>
      </c>
      <c r="H12" s="174">
        <f>IF(SUM(H8:H11)&lt;&gt;0,SUM(H8:H11),"-")</f>
        <v>32966</v>
      </c>
      <c r="I12" s="182" t="s">
        <v>115</v>
      </c>
      <c r="J12" s="183" t="s">
        <v>115</v>
      </c>
      <c r="K12" s="158"/>
    </row>
    <row r="13" spans="1:11" ht="12.75">
      <c r="A13" s="172"/>
      <c r="B13" s="173"/>
      <c r="C13" s="174"/>
      <c r="D13" s="145"/>
      <c r="E13" s="173"/>
      <c r="F13" s="174"/>
      <c r="G13" s="173"/>
      <c r="H13" s="174"/>
      <c r="I13" s="173"/>
      <c r="J13" s="176"/>
      <c r="K13" s="158"/>
    </row>
    <row r="14" spans="1:11" ht="12.75">
      <c r="A14" s="172" t="s">
        <v>222</v>
      </c>
      <c r="B14" s="173">
        <v>99</v>
      </c>
      <c r="C14" s="182" t="s">
        <v>115</v>
      </c>
      <c r="D14" s="175">
        <f>SUM(B14,C14)</f>
        <v>99</v>
      </c>
      <c r="E14" s="173">
        <v>93</v>
      </c>
      <c r="F14" s="182" t="s">
        <v>115</v>
      </c>
      <c r="G14" s="182" t="s">
        <v>115</v>
      </c>
      <c r="H14" s="174">
        <v>99</v>
      </c>
      <c r="I14" s="182" t="s">
        <v>115</v>
      </c>
      <c r="J14" s="183" t="s">
        <v>115</v>
      </c>
      <c r="K14" s="158"/>
    </row>
    <row r="15" spans="1:11" ht="12.75">
      <c r="A15" s="172"/>
      <c r="B15" s="173"/>
      <c r="C15" s="174"/>
      <c r="D15" s="145"/>
      <c r="E15" s="173"/>
      <c r="F15" s="174"/>
      <c r="G15" s="173"/>
      <c r="H15" s="174"/>
      <c r="I15" s="173"/>
      <c r="J15" s="176"/>
      <c r="K15" s="158"/>
    </row>
    <row r="16" spans="1:11" ht="12.75">
      <c r="A16" s="172" t="s">
        <v>223</v>
      </c>
      <c r="B16" s="173">
        <v>42</v>
      </c>
      <c r="C16" s="182" t="s">
        <v>115</v>
      </c>
      <c r="D16" s="175">
        <f>SUM(B16,C16)</f>
        <v>42</v>
      </c>
      <c r="E16" s="173">
        <v>42</v>
      </c>
      <c r="F16" s="182" t="s">
        <v>115</v>
      </c>
      <c r="G16" s="182" t="s">
        <v>115</v>
      </c>
      <c r="H16" s="174">
        <v>42</v>
      </c>
      <c r="I16" s="182" t="s">
        <v>115</v>
      </c>
      <c r="J16" s="183" t="s">
        <v>115</v>
      </c>
      <c r="K16" s="158"/>
    </row>
    <row r="17" spans="1:11" ht="12.75">
      <c r="A17" s="172"/>
      <c r="B17" s="173"/>
      <c r="C17" s="174"/>
      <c r="D17" s="145"/>
      <c r="E17" s="173"/>
      <c r="F17" s="174"/>
      <c r="G17" s="173"/>
      <c r="H17" s="174"/>
      <c r="I17" s="173"/>
      <c r="J17" s="176"/>
      <c r="K17" s="158"/>
    </row>
    <row r="18" spans="1:11" ht="12.75">
      <c r="A18" s="177" t="s">
        <v>224</v>
      </c>
      <c r="B18" s="169">
        <v>9883</v>
      </c>
      <c r="C18" s="170">
        <v>2575</v>
      </c>
      <c r="D18" s="145">
        <f>SUM(B18,C18)</f>
        <v>12458</v>
      </c>
      <c r="E18" s="169">
        <v>8880</v>
      </c>
      <c r="F18" s="170">
        <v>2575</v>
      </c>
      <c r="G18" s="182" t="s">
        <v>115</v>
      </c>
      <c r="H18" s="170">
        <v>12458</v>
      </c>
      <c r="I18" s="182" t="s">
        <v>115</v>
      </c>
      <c r="J18" s="183" t="s">
        <v>115</v>
      </c>
      <c r="K18" s="158"/>
    </row>
    <row r="19" spans="1:11" ht="12.75">
      <c r="A19" s="177" t="s">
        <v>225</v>
      </c>
      <c r="B19" s="169">
        <v>177</v>
      </c>
      <c r="C19" s="182" t="s">
        <v>115</v>
      </c>
      <c r="D19" s="145">
        <f>SUM(B19,C19)</f>
        <v>177</v>
      </c>
      <c r="E19" s="169">
        <v>121</v>
      </c>
      <c r="F19" s="182" t="s">
        <v>115</v>
      </c>
      <c r="G19" s="182" t="s">
        <v>115</v>
      </c>
      <c r="H19" s="170">
        <v>177</v>
      </c>
      <c r="I19" s="182" t="s">
        <v>115</v>
      </c>
      <c r="J19" s="183" t="s">
        <v>115</v>
      </c>
      <c r="K19" s="158"/>
    </row>
    <row r="20" spans="1:11" ht="12.75">
      <c r="A20" s="168" t="s">
        <v>226</v>
      </c>
      <c r="B20" s="169">
        <v>170</v>
      </c>
      <c r="C20" s="182" t="s">
        <v>115</v>
      </c>
      <c r="D20" s="145">
        <f>SUM(B20,C20)</f>
        <v>170</v>
      </c>
      <c r="E20" s="169">
        <v>115</v>
      </c>
      <c r="F20" s="182" t="s">
        <v>115</v>
      </c>
      <c r="G20" s="182" t="s">
        <v>115</v>
      </c>
      <c r="H20" s="170">
        <v>170</v>
      </c>
      <c r="I20" s="182" t="s">
        <v>115</v>
      </c>
      <c r="J20" s="183" t="s">
        <v>115</v>
      </c>
      <c r="K20" s="158"/>
    </row>
    <row r="21" spans="1:11" ht="12.75">
      <c r="A21" s="178" t="s">
        <v>481</v>
      </c>
      <c r="B21" s="173">
        <f>IF(SUM(B18:B20)&lt;&gt;0,SUM(B18:B20),"-")</f>
        <v>10230</v>
      </c>
      <c r="C21" s="174">
        <f>IF(SUM(C18:C20)&lt;&gt;0,SUM(C18:C20),"-")</f>
        <v>2575</v>
      </c>
      <c r="D21" s="175">
        <f>SUM(D18:D20)</f>
        <v>12805</v>
      </c>
      <c r="E21" s="173">
        <f>IF(SUM(E18:E20)&lt;&gt;0,SUM(E18:E20),"-")</f>
        <v>9116</v>
      </c>
      <c r="F21" s="174">
        <f>IF(SUM(F18:F20)&lt;&gt;0,SUM(F18:F20),"-")</f>
        <v>2575</v>
      </c>
      <c r="G21" s="182" t="s">
        <v>115</v>
      </c>
      <c r="H21" s="174">
        <f>IF(SUM(H18:H20)&lt;&gt;0,SUM(H18:H20),"-")</f>
        <v>12805</v>
      </c>
      <c r="I21" s="182" t="s">
        <v>115</v>
      </c>
      <c r="J21" s="183" t="s">
        <v>115</v>
      </c>
      <c r="K21" s="158"/>
    </row>
    <row r="22" spans="1:11" ht="12.75">
      <c r="A22" s="178"/>
      <c r="B22" s="173"/>
      <c r="C22" s="174"/>
      <c r="D22" s="145"/>
      <c r="E22" s="173"/>
      <c r="F22" s="174"/>
      <c r="G22" s="173"/>
      <c r="H22" s="174"/>
      <c r="I22" s="173"/>
      <c r="J22" s="176"/>
      <c r="K22" s="158"/>
    </row>
    <row r="23" spans="1:11" ht="12.75">
      <c r="A23" s="172" t="s">
        <v>227</v>
      </c>
      <c r="B23" s="173">
        <v>12381</v>
      </c>
      <c r="C23" s="174">
        <v>11676</v>
      </c>
      <c r="D23" s="175">
        <f>SUM(B23,C23)</f>
        <v>24057</v>
      </c>
      <c r="E23" s="173">
        <v>10813</v>
      </c>
      <c r="F23" s="174">
        <v>9433</v>
      </c>
      <c r="G23" s="182" t="s">
        <v>115</v>
      </c>
      <c r="H23" s="174">
        <v>23712</v>
      </c>
      <c r="I23" s="182" t="s">
        <v>115</v>
      </c>
      <c r="J23" s="176">
        <v>345</v>
      </c>
      <c r="K23" s="158"/>
    </row>
    <row r="24" spans="1:11" ht="12.75">
      <c r="A24" s="172"/>
      <c r="B24" s="173"/>
      <c r="C24" s="174"/>
      <c r="D24" s="145"/>
      <c r="E24" s="173"/>
      <c r="F24" s="174"/>
      <c r="G24" s="173"/>
      <c r="H24" s="174"/>
      <c r="I24" s="173"/>
      <c r="J24" s="176"/>
      <c r="K24" s="158"/>
    </row>
    <row r="25" spans="1:11" ht="12.75">
      <c r="A25" s="172" t="s">
        <v>228</v>
      </c>
      <c r="B25" s="173">
        <v>38422</v>
      </c>
      <c r="C25" s="174">
        <v>3608</v>
      </c>
      <c r="D25" s="175">
        <f>SUM(B25,C25)</f>
        <v>42030</v>
      </c>
      <c r="E25" s="173">
        <v>36544</v>
      </c>
      <c r="F25" s="174">
        <v>3108</v>
      </c>
      <c r="G25" s="173">
        <v>30</v>
      </c>
      <c r="H25" s="174">
        <v>42000</v>
      </c>
      <c r="I25" s="182" t="s">
        <v>115</v>
      </c>
      <c r="J25" s="183" t="s">
        <v>115</v>
      </c>
      <c r="K25" s="158"/>
    </row>
    <row r="26" spans="1:11" ht="12.75">
      <c r="A26" s="172"/>
      <c r="B26" s="173"/>
      <c r="C26" s="174"/>
      <c r="D26" s="145"/>
      <c r="E26" s="173"/>
      <c r="F26" s="174"/>
      <c r="G26" s="173"/>
      <c r="H26" s="174"/>
      <c r="I26" s="173"/>
      <c r="J26" s="176"/>
      <c r="K26" s="158"/>
    </row>
    <row r="27" spans="1:11" ht="12.75">
      <c r="A27" s="168" t="s">
        <v>229</v>
      </c>
      <c r="B27" s="169">
        <v>3363</v>
      </c>
      <c r="C27" s="170">
        <v>1281</v>
      </c>
      <c r="D27" s="145">
        <f>SUM(B27,C27)</f>
        <v>4644</v>
      </c>
      <c r="E27" s="169">
        <v>3198</v>
      </c>
      <c r="F27" s="170">
        <v>1032</v>
      </c>
      <c r="G27" s="182" t="s">
        <v>115</v>
      </c>
      <c r="H27" s="170">
        <v>4644</v>
      </c>
      <c r="I27" s="182" t="s">
        <v>115</v>
      </c>
      <c r="J27" s="183" t="s">
        <v>115</v>
      </c>
      <c r="K27" s="158"/>
    </row>
    <row r="28" spans="1:11" ht="12.75">
      <c r="A28" s="168" t="s">
        <v>230</v>
      </c>
      <c r="B28" s="169">
        <v>3890</v>
      </c>
      <c r="C28" s="170">
        <v>57</v>
      </c>
      <c r="D28" s="145">
        <f>SUM(B28,C28)</f>
        <v>3947</v>
      </c>
      <c r="E28" s="169">
        <v>3479</v>
      </c>
      <c r="F28" s="170">
        <v>13</v>
      </c>
      <c r="G28" s="169">
        <v>8</v>
      </c>
      <c r="H28" s="170">
        <v>3939</v>
      </c>
      <c r="I28" s="182" t="s">
        <v>115</v>
      </c>
      <c r="J28" s="183" t="s">
        <v>115</v>
      </c>
      <c r="K28" s="158"/>
    </row>
    <row r="29" spans="1:11" ht="12.75">
      <c r="A29" s="168" t="s">
        <v>231</v>
      </c>
      <c r="B29" s="169">
        <v>36468</v>
      </c>
      <c r="C29" s="170">
        <v>4595</v>
      </c>
      <c r="D29" s="145">
        <f>SUM(B29,C29)</f>
        <v>41063</v>
      </c>
      <c r="E29" s="169">
        <v>36193</v>
      </c>
      <c r="F29" s="170">
        <v>4571</v>
      </c>
      <c r="G29" s="169">
        <v>259</v>
      </c>
      <c r="H29" s="170">
        <v>40804</v>
      </c>
      <c r="I29" s="182" t="s">
        <v>115</v>
      </c>
      <c r="J29" s="183" t="s">
        <v>115</v>
      </c>
      <c r="K29" s="158"/>
    </row>
    <row r="30" spans="1:11" ht="12.75">
      <c r="A30" s="178" t="s">
        <v>482</v>
      </c>
      <c r="B30" s="173">
        <f>IF(SUM(B27:B29)&lt;&gt;0,SUM(B27:B29),"-")</f>
        <v>43721</v>
      </c>
      <c r="C30" s="174">
        <f>IF(SUM(C27:C29)&lt;&gt;0,SUM(C27:C29),"-")</f>
        <v>5933</v>
      </c>
      <c r="D30" s="175">
        <f>SUM(D27:D29)</f>
        <v>49654</v>
      </c>
      <c r="E30" s="173">
        <f>IF(SUM(E27:E29)&lt;&gt;0,SUM(E27:E29),"-")</f>
        <v>42870</v>
      </c>
      <c r="F30" s="174">
        <f>IF(SUM(F27:F29)&lt;&gt;0,SUM(F27:F29),"-")</f>
        <v>5616</v>
      </c>
      <c r="G30" s="173">
        <f>IF(SUM(G27:G29)&lt;&gt;0,SUM(G27:G29),"-")</f>
        <v>267</v>
      </c>
      <c r="H30" s="174">
        <f>IF(SUM(H27:H29)&lt;&gt;0,SUM(H27:H29),"-")</f>
        <v>49387</v>
      </c>
      <c r="I30" s="182" t="s">
        <v>115</v>
      </c>
      <c r="J30" s="183" t="s">
        <v>115</v>
      </c>
      <c r="K30" s="158"/>
    </row>
    <row r="31" spans="1:11" ht="12.75">
      <c r="A31" s="178"/>
      <c r="B31" s="173"/>
      <c r="C31" s="174"/>
      <c r="D31" s="145"/>
      <c r="E31" s="173"/>
      <c r="F31" s="174"/>
      <c r="G31" s="173"/>
      <c r="H31" s="174"/>
      <c r="I31" s="173"/>
      <c r="J31" s="176"/>
      <c r="K31" s="158"/>
    </row>
    <row r="32" spans="1:11" ht="12.75">
      <c r="A32" s="168" t="s">
        <v>232</v>
      </c>
      <c r="B32" s="169">
        <v>24855</v>
      </c>
      <c r="C32" s="170">
        <v>37</v>
      </c>
      <c r="D32" s="145">
        <f>SUM(B32,C32)</f>
        <v>24892</v>
      </c>
      <c r="E32" s="169">
        <v>23635</v>
      </c>
      <c r="F32" s="170">
        <v>35</v>
      </c>
      <c r="G32" s="169">
        <v>9</v>
      </c>
      <c r="H32" s="170">
        <v>24883</v>
      </c>
      <c r="I32" s="182" t="s">
        <v>115</v>
      </c>
      <c r="J32" s="171" t="s">
        <v>168</v>
      </c>
      <c r="K32" s="158"/>
    </row>
    <row r="33" spans="1:11" ht="12.75">
      <c r="A33" s="168" t="s">
        <v>233</v>
      </c>
      <c r="B33" s="169">
        <v>2511</v>
      </c>
      <c r="C33" s="170">
        <v>2</v>
      </c>
      <c r="D33" s="145">
        <f>SUM(B33,C33)</f>
        <v>2513</v>
      </c>
      <c r="E33" s="169">
        <v>2364</v>
      </c>
      <c r="F33" s="170">
        <v>2</v>
      </c>
      <c r="G33" s="169">
        <v>18</v>
      </c>
      <c r="H33" s="170">
        <v>2495</v>
      </c>
      <c r="I33" s="182" t="s">
        <v>115</v>
      </c>
      <c r="J33" s="171" t="s">
        <v>168</v>
      </c>
      <c r="K33" s="158"/>
    </row>
    <row r="34" spans="1:11" ht="12.75">
      <c r="A34" s="168" t="s">
        <v>234</v>
      </c>
      <c r="B34" s="169">
        <v>2753</v>
      </c>
      <c r="C34" s="170">
        <v>2106</v>
      </c>
      <c r="D34" s="145">
        <f>SUM(B34,C34)</f>
        <v>4859</v>
      </c>
      <c r="E34" s="169">
        <v>2412</v>
      </c>
      <c r="F34" s="170">
        <v>1859</v>
      </c>
      <c r="G34" s="169">
        <v>9</v>
      </c>
      <c r="H34" s="170">
        <v>4848</v>
      </c>
      <c r="I34" s="182" t="s">
        <v>115</v>
      </c>
      <c r="J34" s="171">
        <v>2</v>
      </c>
      <c r="K34" s="158"/>
    </row>
    <row r="35" spans="1:11" ht="12.75">
      <c r="A35" s="168" t="s">
        <v>235</v>
      </c>
      <c r="B35" s="169">
        <v>31364</v>
      </c>
      <c r="C35" s="170">
        <v>861</v>
      </c>
      <c r="D35" s="145">
        <f>SUM(B35,C35)</f>
        <v>32225</v>
      </c>
      <c r="E35" s="169">
        <v>27948</v>
      </c>
      <c r="F35" s="170">
        <v>744</v>
      </c>
      <c r="G35" s="169">
        <v>17</v>
      </c>
      <c r="H35" s="170">
        <v>32092</v>
      </c>
      <c r="I35" s="182" t="s">
        <v>115</v>
      </c>
      <c r="J35" s="171">
        <v>116</v>
      </c>
      <c r="K35" s="158"/>
    </row>
    <row r="36" spans="1:11" ht="12.75">
      <c r="A36" s="172" t="s">
        <v>236</v>
      </c>
      <c r="B36" s="173">
        <f>IF(SUM(B32:B35)&lt;&gt;0,SUM(B32:B35),"-")</f>
        <v>61483</v>
      </c>
      <c r="C36" s="174">
        <f>IF(SUM(C32:C35)&lt;&gt;0,SUM(C32:C35),"-")</f>
        <v>3006</v>
      </c>
      <c r="D36" s="175">
        <f>SUM(D32:D35)</f>
        <v>64489</v>
      </c>
      <c r="E36" s="173">
        <f aca="true" t="shared" si="0" ref="E36:J36">IF(SUM(E32:E35)&lt;&gt;0,SUM(E32:E35),"-")</f>
        <v>56359</v>
      </c>
      <c r="F36" s="174">
        <f t="shared" si="0"/>
        <v>2640</v>
      </c>
      <c r="G36" s="173">
        <f t="shared" si="0"/>
        <v>53</v>
      </c>
      <c r="H36" s="174">
        <f t="shared" si="0"/>
        <v>64318</v>
      </c>
      <c r="I36" s="182" t="s">
        <v>115</v>
      </c>
      <c r="J36" s="176">
        <f t="shared" si="0"/>
        <v>118</v>
      </c>
      <c r="K36" s="158"/>
    </row>
    <row r="37" spans="1:11" ht="12.75">
      <c r="A37" s="172"/>
      <c r="B37" s="173"/>
      <c r="C37" s="174"/>
      <c r="D37" s="145"/>
      <c r="E37" s="173"/>
      <c r="F37" s="174"/>
      <c r="G37" s="173"/>
      <c r="H37" s="174"/>
      <c r="I37" s="173"/>
      <c r="J37" s="176"/>
      <c r="K37" s="158"/>
    </row>
    <row r="38" spans="1:11" ht="12.75">
      <c r="A38" s="172" t="s">
        <v>237</v>
      </c>
      <c r="B38" s="173">
        <v>1956</v>
      </c>
      <c r="C38" s="182" t="s">
        <v>115</v>
      </c>
      <c r="D38" s="175">
        <f>SUM(B38,C38)</f>
        <v>1956</v>
      </c>
      <c r="E38" s="173">
        <v>1344</v>
      </c>
      <c r="F38" s="182" t="s">
        <v>115</v>
      </c>
      <c r="G38" s="173">
        <v>66</v>
      </c>
      <c r="H38" s="174">
        <v>1890</v>
      </c>
      <c r="I38" s="182" t="s">
        <v>115</v>
      </c>
      <c r="J38" s="183" t="s">
        <v>115</v>
      </c>
      <c r="K38" s="158"/>
    </row>
    <row r="39" spans="1:11" ht="12.75">
      <c r="A39" s="172"/>
      <c r="B39" s="173"/>
      <c r="C39" s="174"/>
      <c r="D39" s="145"/>
      <c r="E39" s="173"/>
      <c r="F39" s="174"/>
      <c r="G39" s="173"/>
      <c r="H39" s="174"/>
      <c r="I39" s="173"/>
      <c r="J39" s="176"/>
      <c r="K39" s="158"/>
    </row>
    <row r="40" spans="1:11" ht="12.75">
      <c r="A40" s="177" t="s">
        <v>238</v>
      </c>
      <c r="B40" s="169">
        <v>4169</v>
      </c>
      <c r="C40" s="170">
        <v>2</v>
      </c>
      <c r="D40" s="145">
        <f aca="true" t="shared" si="1" ref="D40:D48">SUM(B40,C40)</f>
        <v>4171</v>
      </c>
      <c r="E40" s="169">
        <v>4169</v>
      </c>
      <c r="F40" s="170">
        <v>2</v>
      </c>
      <c r="G40" s="169">
        <v>9</v>
      </c>
      <c r="H40" s="170">
        <v>4162</v>
      </c>
      <c r="I40" s="182" t="s">
        <v>115</v>
      </c>
      <c r="J40" s="183" t="s">
        <v>115</v>
      </c>
      <c r="K40" s="158"/>
    </row>
    <row r="41" spans="1:11" ht="12.75">
      <c r="A41" s="177" t="s">
        <v>239</v>
      </c>
      <c r="B41" s="169">
        <v>14795</v>
      </c>
      <c r="C41" s="170">
        <v>158</v>
      </c>
      <c r="D41" s="145">
        <f t="shared" si="1"/>
        <v>14953</v>
      </c>
      <c r="E41" s="169">
        <v>10394</v>
      </c>
      <c r="F41" s="182" t="s">
        <v>115</v>
      </c>
      <c r="G41" s="182" t="s">
        <v>115</v>
      </c>
      <c r="H41" s="170">
        <v>14953</v>
      </c>
      <c r="I41" s="182" t="s">
        <v>115</v>
      </c>
      <c r="J41" s="183" t="s">
        <v>115</v>
      </c>
      <c r="K41" s="158"/>
    </row>
    <row r="42" spans="1:11" ht="12.75">
      <c r="A42" s="177" t="s">
        <v>240</v>
      </c>
      <c r="B42" s="169">
        <v>15849</v>
      </c>
      <c r="C42" s="170">
        <v>8</v>
      </c>
      <c r="D42" s="145">
        <f t="shared" si="1"/>
        <v>15857</v>
      </c>
      <c r="E42" s="169">
        <v>15333</v>
      </c>
      <c r="F42" s="170">
        <v>3</v>
      </c>
      <c r="G42" s="169">
        <v>3</v>
      </c>
      <c r="H42" s="170">
        <v>15854</v>
      </c>
      <c r="I42" s="182" t="s">
        <v>115</v>
      </c>
      <c r="J42" s="183" t="s">
        <v>115</v>
      </c>
      <c r="K42" s="158"/>
    </row>
    <row r="43" spans="1:11" ht="12.75">
      <c r="A43" s="168" t="s">
        <v>241</v>
      </c>
      <c r="B43" s="169">
        <v>615</v>
      </c>
      <c r="C43" s="170" t="s">
        <v>168</v>
      </c>
      <c r="D43" s="145">
        <f t="shared" si="1"/>
        <v>615</v>
      </c>
      <c r="E43" s="169">
        <v>615</v>
      </c>
      <c r="F43" s="182" t="s">
        <v>115</v>
      </c>
      <c r="G43" s="182" t="s">
        <v>115</v>
      </c>
      <c r="H43" s="170">
        <v>615</v>
      </c>
      <c r="I43" s="182" t="s">
        <v>115</v>
      </c>
      <c r="J43" s="183" t="s">
        <v>115</v>
      </c>
      <c r="K43" s="158"/>
    </row>
    <row r="44" spans="1:11" ht="12.75">
      <c r="A44" s="168" t="s">
        <v>242</v>
      </c>
      <c r="B44" s="169">
        <v>3687</v>
      </c>
      <c r="C44" s="170">
        <v>4</v>
      </c>
      <c r="D44" s="145">
        <f t="shared" si="1"/>
        <v>3691</v>
      </c>
      <c r="E44" s="169">
        <v>3671</v>
      </c>
      <c r="F44" s="170">
        <v>4</v>
      </c>
      <c r="G44" s="169">
        <v>77</v>
      </c>
      <c r="H44" s="170">
        <v>3614</v>
      </c>
      <c r="I44" s="182" t="s">
        <v>115</v>
      </c>
      <c r="J44" s="183" t="s">
        <v>115</v>
      </c>
      <c r="K44" s="158"/>
    </row>
    <row r="45" spans="1:11" ht="12.75">
      <c r="A45" s="168" t="s">
        <v>243</v>
      </c>
      <c r="B45" s="169">
        <v>1823</v>
      </c>
      <c r="C45" s="170">
        <v>86</v>
      </c>
      <c r="D45" s="145">
        <f t="shared" si="1"/>
        <v>1909</v>
      </c>
      <c r="E45" s="169">
        <v>1481</v>
      </c>
      <c r="F45" s="170">
        <v>40</v>
      </c>
      <c r="G45" s="182" t="s">
        <v>115</v>
      </c>
      <c r="H45" s="170">
        <v>1863</v>
      </c>
      <c r="I45" s="182" t="s">
        <v>115</v>
      </c>
      <c r="J45" s="171">
        <v>46</v>
      </c>
      <c r="K45" s="158"/>
    </row>
    <row r="46" spans="1:11" ht="12.75">
      <c r="A46" s="168" t="s">
        <v>244</v>
      </c>
      <c r="B46" s="169">
        <v>1100</v>
      </c>
      <c r="C46" s="170" t="s">
        <v>168</v>
      </c>
      <c r="D46" s="145">
        <f t="shared" si="1"/>
        <v>1100</v>
      </c>
      <c r="E46" s="169">
        <v>821</v>
      </c>
      <c r="F46" s="182" t="s">
        <v>115</v>
      </c>
      <c r="G46" s="182" t="s">
        <v>115</v>
      </c>
      <c r="H46" s="170">
        <v>1100</v>
      </c>
      <c r="I46" s="182" t="s">
        <v>115</v>
      </c>
      <c r="J46" s="183" t="s">
        <v>115</v>
      </c>
      <c r="K46" s="158"/>
    </row>
    <row r="47" spans="1:11" ht="12.75">
      <c r="A47" s="168" t="s">
        <v>245</v>
      </c>
      <c r="B47" s="169">
        <v>13061</v>
      </c>
      <c r="C47" s="170">
        <v>1378</v>
      </c>
      <c r="D47" s="145">
        <f t="shared" si="1"/>
        <v>14439</v>
      </c>
      <c r="E47" s="169">
        <v>11990</v>
      </c>
      <c r="F47" s="170">
        <v>1370</v>
      </c>
      <c r="G47" s="182" t="s">
        <v>115</v>
      </c>
      <c r="H47" s="170">
        <v>14439</v>
      </c>
      <c r="I47" s="182" t="s">
        <v>115</v>
      </c>
      <c r="J47" s="183" t="s">
        <v>115</v>
      </c>
      <c r="K47" s="158"/>
    </row>
    <row r="48" spans="1:11" ht="12.75">
      <c r="A48" s="168" t="s">
        <v>246</v>
      </c>
      <c r="B48" s="169">
        <v>12813</v>
      </c>
      <c r="C48" s="170" t="s">
        <v>168</v>
      </c>
      <c r="D48" s="145">
        <f t="shared" si="1"/>
        <v>12813</v>
      </c>
      <c r="E48" s="169">
        <v>12496</v>
      </c>
      <c r="F48" s="182" t="s">
        <v>115</v>
      </c>
      <c r="G48" s="169">
        <v>27</v>
      </c>
      <c r="H48" s="170">
        <v>12786</v>
      </c>
      <c r="I48" s="182" t="s">
        <v>115</v>
      </c>
      <c r="J48" s="183" t="s">
        <v>115</v>
      </c>
      <c r="K48" s="158"/>
    </row>
    <row r="49" spans="1:11" ht="12.75">
      <c r="A49" s="178" t="s">
        <v>483</v>
      </c>
      <c r="B49" s="173">
        <f>IF(SUM(B40:B48)&lt;&gt;0,SUM(B40:B48),"-")</f>
        <v>67912</v>
      </c>
      <c r="C49" s="174">
        <f>IF(SUM(C40:C48)&lt;&gt;0,SUM(C40:C48),"-")</f>
        <v>1636</v>
      </c>
      <c r="D49" s="175">
        <f>SUM(D40:D48)</f>
        <v>69548</v>
      </c>
      <c r="E49" s="173">
        <f aca="true" t="shared" si="2" ref="E49:J49">IF(SUM(E40:E48)&lt;&gt;0,SUM(E40:E48),"-")</f>
        <v>60970</v>
      </c>
      <c r="F49" s="174">
        <f t="shared" si="2"/>
        <v>1419</v>
      </c>
      <c r="G49" s="173">
        <f t="shared" si="2"/>
        <v>116</v>
      </c>
      <c r="H49" s="174">
        <f t="shared" si="2"/>
        <v>69386</v>
      </c>
      <c r="I49" s="182" t="s">
        <v>115</v>
      </c>
      <c r="J49" s="176">
        <f t="shared" si="2"/>
        <v>46</v>
      </c>
      <c r="K49" s="158"/>
    </row>
    <row r="50" spans="1:11" ht="12.75">
      <c r="A50" s="178"/>
      <c r="B50" s="173"/>
      <c r="C50" s="174"/>
      <c r="D50" s="145"/>
      <c r="E50" s="173"/>
      <c r="F50" s="174"/>
      <c r="G50" s="173"/>
      <c r="H50" s="174"/>
      <c r="I50" s="173"/>
      <c r="J50" s="176"/>
      <c r="K50" s="158"/>
    </row>
    <row r="51" spans="1:11" ht="12.75">
      <c r="A51" s="172" t="s">
        <v>247</v>
      </c>
      <c r="B51" s="173">
        <v>18487</v>
      </c>
      <c r="C51" s="174">
        <v>156</v>
      </c>
      <c r="D51" s="175">
        <f>SUM(B51,C51)</f>
        <v>18643</v>
      </c>
      <c r="E51" s="173">
        <v>18314</v>
      </c>
      <c r="F51" s="174">
        <v>156</v>
      </c>
      <c r="G51" s="173">
        <v>15</v>
      </c>
      <c r="H51" s="174">
        <v>18628</v>
      </c>
      <c r="I51" s="182" t="s">
        <v>115</v>
      </c>
      <c r="J51" s="183" t="s">
        <v>115</v>
      </c>
      <c r="K51" s="158"/>
    </row>
    <row r="52" spans="1:11" ht="12.75">
      <c r="A52" s="172"/>
      <c r="B52" s="173"/>
      <c r="C52" s="174"/>
      <c r="D52" s="145"/>
      <c r="E52" s="173"/>
      <c r="F52" s="174"/>
      <c r="G52" s="173"/>
      <c r="H52" s="174"/>
      <c r="I52" s="173"/>
      <c r="J52" s="176"/>
      <c r="K52" s="158"/>
    </row>
    <row r="53" spans="1:11" ht="12.75">
      <c r="A53" s="168" t="s">
        <v>248</v>
      </c>
      <c r="B53" s="169">
        <v>106939</v>
      </c>
      <c r="C53" s="170">
        <v>14736</v>
      </c>
      <c r="D53" s="145">
        <f>SUM(B53,C53)</f>
        <v>121675</v>
      </c>
      <c r="E53" s="169">
        <v>97180</v>
      </c>
      <c r="F53" s="170">
        <v>10545</v>
      </c>
      <c r="G53" s="169">
        <v>20</v>
      </c>
      <c r="H53" s="170">
        <v>121637</v>
      </c>
      <c r="I53" s="182" t="s">
        <v>115</v>
      </c>
      <c r="J53" s="171">
        <v>18</v>
      </c>
      <c r="K53" s="158"/>
    </row>
    <row r="54" spans="1:11" ht="12.75">
      <c r="A54" s="177" t="s">
        <v>249</v>
      </c>
      <c r="B54" s="169">
        <v>177780</v>
      </c>
      <c r="C54" s="170">
        <v>34399</v>
      </c>
      <c r="D54" s="145">
        <f>SUM(B54,C54)</f>
        <v>212179</v>
      </c>
      <c r="E54" s="169">
        <v>174161</v>
      </c>
      <c r="F54" s="170">
        <v>33349</v>
      </c>
      <c r="G54" s="182" t="s">
        <v>115</v>
      </c>
      <c r="H54" s="170">
        <v>212179</v>
      </c>
      <c r="I54" s="182" t="s">
        <v>115</v>
      </c>
      <c r="J54" s="183" t="s">
        <v>115</v>
      </c>
      <c r="K54" s="158"/>
    </row>
    <row r="55" spans="1:11" ht="12.75">
      <c r="A55" s="168" t="s">
        <v>250</v>
      </c>
      <c r="B55" s="169">
        <v>101571</v>
      </c>
      <c r="C55" s="170">
        <v>84</v>
      </c>
      <c r="D55" s="145">
        <f>SUM(B55,C55)</f>
        <v>101655</v>
      </c>
      <c r="E55" s="169">
        <v>99500</v>
      </c>
      <c r="F55" s="170">
        <v>84</v>
      </c>
      <c r="G55" s="169">
        <v>4</v>
      </c>
      <c r="H55" s="170">
        <v>101651</v>
      </c>
      <c r="I55" s="182" t="s">
        <v>115</v>
      </c>
      <c r="J55" s="183" t="s">
        <v>115</v>
      </c>
      <c r="K55" s="158"/>
    </row>
    <row r="56" spans="1:11" ht="12.75">
      <c r="A56" s="168" t="s">
        <v>251</v>
      </c>
      <c r="B56" s="169">
        <v>2679</v>
      </c>
      <c r="C56" s="170" t="s">
        <v>168</v>
      </c>
      <c r="D56" s="145">
        <f>SUM(B56,C56)</f>
        <v>2679</v>
      </c>
      <c r="E56" s="169">
        <v>2655</v>
      </c>
      <c r="F56" s="182" t="s">
        <v>115</v>
      </c>
      <c r="G56" s="169">
        <v>25</v>
      </c>
      <c r="H56" s="170">
        <v>2654</v>
      </c>
      <c r="I56" s="182" t="s">
        <v>115</v>
      </c>
      <c r="J56" s="183" t="s">
        <v>115</v>
      </c>
      <c r="K56" s="158"/>
    </row>
    <row r="57" spans="1:11" ht="12.75">
      <c r="A57" s="168" t="s">
        <v>252</v>
      </c>
      <c r="B57" s="169">
        <v>129472</v>
      </c>
      <c r="C57" s="170">
        <v>32273</v>
      </c>
      <c r="D57" s="145">
        <f>SUM(B57,C57)</f>
        <v>161745</v>
      </c>
      <c r="E57" s="169">
        <v>122490</v>
      </c>
      <c r="F57" s="170">
        <v>32273</v>
      </c>
      <c r="G57" s="182" t="s">
        <v>115</v>
      </c>
      <c r="H57" s="170">
        <v>161745</v>
      </c>
      <c r="I57" s="182" t="s">
        <v>115</v>
      </c>
      <c r="J57" s="183" t="s">
        <v>115</v>
      </c>
      <c r="K57" s="158"/>
    </row>
    <row r="58" spans="1:11" ht="12.75">
      <c r="A58" s="178" t="s">
        <v>253</v>
      </c>
      <c r="B58" s="173">
        <f>IF(SUM(B53:B57)&lt;&gt;0,SUM(B53:B57),"-")</f>
        <v>518441</v>
      </c>
      <c r="C58" s="174">
        <f>IF(SUM(C53:C57)&lt;&gt;0,SUM(C53:C57),"-")</f>
        <v>81492</v>
      </c>
      <c r="D58" s="175">
        <f>SUM(D53:D57)</f>
        <v>599933</v>
      </c>
      <c r="E58" s="173">
        <f aca="true" t="shared" si="3" ref="E58:J58">IF(SUM(E53:E57)&lt;&gt;0,SUM(E53:E57),"-")</f>
        <v>495986</v>
      </c>
      <c r="F58" s="174">
        <f t="shared" si="3"/>
        <v>76251</v>
      </c>
      <c r="G58" s="173">
        <f t="shared" si="3"/>
        <v>49</v>
      </c>
      <c r="H58" s="174">
        <f t="shared" si="3"/>
        <v>599866</v>
      </c>
      <c r="I58" s="182" t="s">
        <v>115</v>
      </c>
      <c r="J58" s="176">
        <f t="shared" si="3"/>
        <v>18</v>
      </c>
      <c r="K58" s="158"/>
    </row>
    <row r="59" spans="1:11" ht="12.75">
      <c r="A59" s="178"/>
      <c r="B59" s="173"/>
      <c r="C59" s="174"/>
      <c r="D59" s="145"/>
      <c r="E59" s="173"/>
      <c r="F59" s="174"/>
      <c r="G59" s="173"/>
      <c r="H59" s="174"/>
      <c r="I59" s="173"/>
      <c r="J59" s="176"/>
      <c r="K59" s="158"/>
    </row>
    <row r="60" spans="1:11" ht="12.75">
      <c r="A60" s="168" t="s">
        <v>254</v>
      </c>
      <c r="B60" s="169">
        <v>12303</v>
      </c>
      <c r="C60" s="170">
        <v>15298</v>
      </c>
      <c r="D60" s="145">
        <f>SUM(B60,C60)</f>
        <v>27601</v>
      </c>
      <c r="E60" s="169">
        <v>12248</v>
      </c>
      <c r="F60" s="170">
        <v>15180</v>
      </c>
      <c r="G60" s="169">
        <v>9992</v>
      </c>
      <c r="H60" s="170">
        <v>17609</v>
      </c>
      <c r="I60" s="182" t="s">
        <v>115</v>
      </c>
      <c r="J60" s="183" t="s">
        <v>115</v>
      </c>
      <c r="K60" s="158"/>
    </row>
    <row r="61" spans="1:11" ht="12.75">
      <c r="A61" s="177" t="s">
        <v>255</v>
      </c>
      <c r="B61" s="169">
        <v>1283</v>
      </c>
      <c r="C61" s="182" t="s">
        <v>115</v>
      </c>
      <c r="D61" s="145">
        <f>SUM(B61,C61)</f>
        <v>1283</v>
      </c>
      <c r="E61" s="169">
        <v>1266</v>
      </c>
      <c r="F61" s="182" t="s">
        <v>115</v>
      </c>
      <c r="G61" s="169">
        <v>108</v>
      </c>
      <c r="H61" s="170">
        <v>1175</v>
      </c>
      <c r="I61" s="182" t="s">
        <v>115</v>
      </c>
      <c r="J61" s="183" t="s">
        <v>115</v>
      </c>
      <c r="K61" s="158"/>
    </row>
    <row r="62" spans="1:11" ht="12.75">
      <c r="A62" s="168" t="s">
        <v>256</v>
      </c>
      <c r="B62" s="169">
        <v>57052</v>
      </c>
      <c r="C62" s="170">
        <v>338</v>
      </c>
      <c r="D62" s="145">
        <f>SUM(B62,C62)</f>
        <v>57390</v>
      </c>
      <c r="E62" s="169">
        <v>52956</v>
      </c>
      <c r="F62" s="170">
        <v>269</v>
      </c>
      <c r="G62" s="169">
        <v>1516</v>
      </c>
      <c r="H62" s="170">
        <v>55874</v>
      </c>
      <c r="I62" s="182" t="s">
        <v>115</v>
      </c>
      <c r="J62" s="183" t="s">
        <v>115</v>
      </c>
      <c r="K62" s="158"/>
    </row>
    <row r="63" spans="1:11" ht="12.75">
      <c r="A63" s="172" t="s">
        <v>257</v>
      </c>
      <c r="B63" s="173">
        <f>IF(SUM(B60:B62)&lt;&gt;0,SUM(B60:B62),"-")</f>
        <v>70638</v>
      </c>
      <c r="C63" s="174">
        <f>IF(SUM(C60:C62)&lt;&gt;0,SUM(C60:C62),"-")</f>
        <v>15636</v>
      </c>
      <c r="D63" s="175">
        <f>SUM(D60:D62)</f>
        <v>86274</v>
      </c>
      <c r="E63" s="173">
        <f>IF(SUM(E60:E62)&lt;&gt;0,SUM(E60:E62),"-")</f>
        <v>66470</v>
      </c>
      <c r="F63" s="174">
        <f>IF(SUM(F60:F62)&lt;&gt;0,SUM(F60:F62),"-")</f>
        <v>15449</v>
      </c>
      <c r="G63" s="173">
        <f>IF(SUM(G60:G62)&lt;&gt;0,SUM(G60:G62),"-")</f>
        <v>11616</v>
      </c>
      <c r="H63" s="174">
        <f>IF(SUM(H60:H62)&lt;&gt;0,SUM(H60:H62),"-")</f>
        <v>74658</v>
      </c>
      <c r="I63" s="182" t="s">
        <v>115</v>
      </c>
      <c r="J63" s="183" t="s">
        <v>115</v>
      </c>
      <c r="K63" s="158"/>
    </row>
    <row r="64" spans="1:11" ht="12.75">
      <c r="A64" s="172"/>
      <c r="B64" s="173"/>
      <c r="C64" s="174"/>
      <c r="D64" s="145"/>
      <c r="E64" s="173"/>
      <c r="F64" s="174"/>
      <c r="G64" s="173"/>
      <c r="H64" s="174"/>
      <c r="I64" s="173"/>
      <c r="J64" s="176"/>
      <c r="K64" s="158"/>
    </row>
    <row r="65" spans="1:11" ht="12.75">
      <c r="A65" s="172" t="s">
        <v>258</v>
      </c>
      <c r="B65" s="173">
        <v>36586</v>
      </c>
      <c r="C65" s="174">
        <v>11652</v>
      </c>
      <c r="D65" s="175">
        <f>SUM(B65,C65)</f>
        <v>48238</v>
      </c>
      <c r="E65" s="173">
        <v>34378</v>
      </c>
      <c r="F65" s="174">
        <v>10656</v>
      </c>
      <c r="G65" s="173">
        <v>6051</v>
      </c>
      <c r="H65" s="174">
        <v>42187</v>
      </c>
      <c r="I65" s="182" t="s">
        <v>115</v>
      </c>
      <c r="J65" s="183" t="s">
        <v>115</v>
      </c>
      <c r="K65" s="158"/>
    </row>
    <row r="66" spans="1:11" ht="12.75">
      <c r="A66" s="172"/>
      <c r="B66" s="173"/>
      <c r="C66" s="174"/>
      <c r="D66" s="145"/>
      <c r="E66" s="173"/>
      <c r="F66" s="174"/>
      <c r="G66" s="173"/>
      <c r="H66" s="174"/>
      <c r="I66" s="173"/>
      <c r="J66" s="176"/>
      <c r="K66" s="158"/>
    </row>
    <row r="67" spans="1:11" ht="12.75">
      <c r="A67" s="168" t="s">
        <v>259</v>
      </c>
      <c r="B67" s="169">
        <v>81098</v>
      </c>
      <c r="C67" s="170">
        <v>600</v>
      </c>
      <c r="D67" s="145">
        <f>SUM(B67,C67)</f>
        <v>81698</v>
      </c>
      <c r="E67" s="169">
        <v>74245</v>
      </c>
      <c r="F67" s="170">
        <v>600</v>
      </c>
      <c r="G67" s="169">
        <v>620</v>
      </c>
      <c r="H67" s="170">
        <v>81033</v>
      </c>
      <c r="I67" s="169">
        <v>45</v>
      </c>
      <c r="J67" s="183" t="s">
        <v>115</v>
      </c>
      <c r="K67" s="158"/>
    </row>
    <row r="68" spans="1:11" ht="12.75">
      <c r="A68" s="177" t="s">
        <v>260</v>
      </c>
      <c r="B68" s="169">
        <v>4700</v>
      </c>
      <c r="C68" s="170">
        <v>12</v>
      </c>
      <c r="D68" s="145">
        <f>SUM(B68,C68)</f>
        <v>4712</v>
      </c>
      <c r="E68" s="169">
        <v>4495</v>
      </c>
      <c r="F68" s="170">
        <v>10</v>
      </c>
      <c r="G68" s="169">
        <v>112</v>
      </c>
      <c r="H68" s="170">
        <v>4600</v>
      </c>
      <c r="I68" s="169" t="s">
        <v>168</v>
      </c>
      <c r="J68" s="183" t="s">
        <v>115</v>
      </c>
      <c r="K68" s="158"/>
    </row>
    <row r="69" spans="1:11" ht="12.75">
      <c r="A69" s="172" t="s">
        <v>261</v>
      </c>
      <c r="B69" s="173">
        <f>IF(SUM(B67:B68)&lt;&gt;0,SUM(B66:B68),"-")</f>
        <v>85798</v>
      </c>
      <c r="C69" s="174">
        <f>IF(SUM(C67:C68)&lt;&gt;0,SUM(C66:C68),"-")</f>
        <v>612</v>
      </c>
      <c r="D69" s="175">
        <f>SUM(D67:D68)</f>
        <v>86410</v>
      </c>
      <c r="E69" s="173">
        <f>IF(SUM(E67:E68)&lt;&gt;0,SUM(E66:E68),"-")</f>
        <v>78740</v>
      </c>
      <c r="F69" s="174">
        <f>IF(SUM(F67:F68)&lt;&gt;0,SUM(F66:F68),"-")</f>
        <v>610</v>
      </c>
      <c r="G69" s="173">
        <f>IF(SUM(G67:G68)&lt;&gt;0,SUM(G66:G68),"-")</f>
        <v>732</v>
      </c>
      <c r="H69" s="174">
        <f>IF(SUM(H67:H68)&lt;&gt;0,SUM(H66:H68),"-")</f>
        <v>85633</v>
      </c>
      <c r="I69" s="173">
        <f>IF(SUM(I67:I68)&lt;&gt;0,SUM(I66:I68),"-")</f>
        <v>45</v>
      </c>
      <c r="J69" s="183" t="s">
        <v>115</v>
      </c>
      <c r="K69" s="158"/>
    </row>
    <row r="70" spans="1:11" ht="12.75">
      <c r="A70" s="172"/>
      <c r="B70" s="173"/>
      <c r="C70" s="174"/>
      <c r="D70" s="145"/>
      <c r="E70" s="173"/>
      <c r="F70" s="174"/>
      <c r="G70" s="173"/>
      <c r="H70" s="174"/>
      <c r="I70" s="173"/>
      <c r="J70" s="176"/>
      <c r="K70" s="158"/>
    </row>
    <row r="71" spans="1:11" ht="12.75">
      <c r="A71" s="177" t="s">
        <v>262</v>
      </c>
      <c r="B71" s="169">
        <v>875</v>
      </c>
      <c r="C71" s="170">
        <v>1000</v>
      </c>
      <c r="D71" s="145">
        <f aca="true" t="shared" si="4" ref="D71:D78">SUM(B71,C71)</f>
        <v>1875</v>
      </c>
      <c r="E71" s="169">
        <v>811</v>
      </c>
      <c r="F71" s="170">
        <v>907</v>
      </c>
      <c r="G71" s="169">
        <v>720</v>
      </c>
      <c r="H71" s="170">
        <v>1155</v>
      </c>
      <c r="I71" s="182" t="s">
        <v>115</v>
      </c>
      <c r="J71" s="183" t="s">
        <v>115</v>
      </c>
      <c r="K71" s="158"/>
    </row>
    <row r="72" spans="1:11" ht="12.75">
      <c r="A72" s="177" t="s">
        <v>263</v>
      </c>
      <c r="B72" s="169">
        <v>11057</v>
      </c>
      <c r="C72" s="182" t="s">
        <v>115</v>
      </c>
      <c r="D72" s="145">
        <f t="shared" si="4"/>
        <v>11057</v>
      </c>
      <c r="E72" s="169">
        <v>10900</v>
      </c>
      <c r="F72" s="182" t="s">
        <v>115</v>
      </c>
      <c r="G72" s="169">
        <v>122</v>
      </c>
      <c r="H72" s="170">
        <v>10935</v>
      </c>
      <c r="I72" s="182" t="s">
        <v>115</v>
      </c>
      <c r="J72" s="183" t="s">
        <v>115</v>
      </c>
      <c r="K72" s="158"/>
    </row>
    <row r="73" spans="1:11" ht="12.75">
      <c r="A73" s="177" t="s">
        <v>264</v>
      </c>
      <c r="B73" s="169">
        <v>10004</v>
      </c>
      <c r="C73" s="170">
        <v>1</v>
      </c>
      <c r="D73" s="145">
        <f t="shared" si="4"/>
        <v>10005</v>
      </c>
      <c r="E73" s="169">
        <v>10003</v>
      </c>
      <c r="F73" s="170">
        <v>1</v>
      </c>
      <c r="G73" s="169">
        <v>3</v>
      </c>
      <c r="H73" s="170">
        <v>10002</v>
      </c>
      <c r="I73" s="182" t="s">
        <v>115</v>
      </c>
      <c r="J73" s="183" t="s">
        <v>115</v>
      </c>
      <c r="K73" s="158"/>
    </row>
    <row r="74" spans="1:11" ht="12.75">
      <c r="A74" s="168" t="s">
        <v>265</v>
      </c>
      <c r="B74" s="169">
        <v>4713</v>
      </c>
      <c r="C74" s="170">
        <v>625</v>
      </c>
      <c r="D74" s="145">
        <f t="shared" si="4"/>
        <v>5338</v>
      </c>
      <c r="E74" s="169">
        <v>4713</v>
      </c>
      <c r="F74" s="170">
        <v>625</v>
      </c>
      <c r="G74" s="169">
        <v>125</v>
      </c>
      <c r="H74" s="170">
        <v>5213</v>
      </c>
      <c r="I74" s="182" t="s">
        <v>115</v>
      </c>
      <c r="J74" s="183" t="s">
        <v>115</v>
      </c>
      <c r="K74" s="158"/>
    </row>
    <row r="75" spans="1:11" ht="12.75">
      <c r="A75" s="168" t="s">
        <v>266</v>
      </c>
      <c r="B75" s="169">
        <v>7353</v>
      </c>
      <c r="C75" s="170">
        <v>296</v>
      </c>
      <c r="D75" s="145">
        <f t="shared" si="4"/>
        <v>7649</v>
      </c>
      <c r="E75" s="169">
        <v>7353</v>
      </c>
      <c r="F75" s="170">
        <v>126</v>
      </c>
      <c r="G75" s="169">
        <v>695</v>
      </c>
      <c r="H75" s="170">
        <v>6954</v>
      </c>
      <c r="I75" s="182" t="s">
        <v>115</v>
      </c>
      <c r="J75" s="183" t="s">
        <v>115</v>
      </c>
      <c r="K75" s="158"/>
    </row>
    <row r="76" spans="1:11" ht="12.75">
      <c r="A76" s="177" t="s">
        <v>267</v>
      </c>
      <c r="B76" s="169">
        <v>741</v>
      </c>
      <c r="C76" s="170">
        <v>42</v>
      </c>
      <c r="D76" s="145">
        <f t="shared" si="4"/>
        <v>783</v>
      </c>
      <c r="E76" s="169">
        <v>707</v>
      </c>
      <c r="F76" s="170">
        <v>42</v>
      </c>
      <c r="G76" s="169">
        <v>40</v>
      </c>
      <c r="H76" s="170">
        <v>743</v>
      </c>
      <c r="I76" s="182" t="s">
        <v>115</v>
      </c>
      <c r="J76" s="183" t="s">
        <v>115</v>
      </c>
      <c r="K76" s="158"/>
    </row>
    <row r="77" spans="1:11" ht="12.75">
      <c r="A77" s="177" t="s">
        <v>268</v>
      </c>
      <c r="B77" s="169">
        <v>6678</v>
      </c>
      <c r="C77" s="170">
        <v>40</v>
      </c>
      <c r="D77" s="145">
        <f t="shared" si="4"/>
        <v>6718</v>
      </c>
      <c r="E77" s="169">
        <v>6476</v>
      </c>
      <c r="F77" s="170">
        <v>40</v>
      </c>
      <c r="G77" s="169">
        <v>1107</v>
      </c>
      <c r="H77" s="170">
        <v>2658</v>
      </c>
      <c r="I77" s="169">
        <v>2953</v>
      </c>
      <c r="J77" s="183" t="s">
        <v>115</v>
      </c>
      <c r="K77" s="158"/>
    </row>
    <row r="78" spans="1:11" ht="12.75">
      <c r="A78" s="168" t="s">
        <v>269</v>
      </c>
      <c r="B78" s="169">
        <v>1474</v>
      </c>
      <c r="C78" s="170">
        <v>1261</v>
      </c>
      <c r="D78" s="145">
        <f t="shared" si="4"/>
        <v>2735</v>
      </c>
      <c r="E78" s="169">
        <v>1418</v>
      </c>
      <c r="F78" s="170">
        <v>1261</v>
      </c>
      <c r="G78" s="169">
        <v>1712</v>
      </c>
      <c r="H78" s="170">
        <v>1023</v>
      </c>
      <c r="I78" s="182" t="s">
        <v>115</v>
      </c>
      <c r="J78" s="183" t="s">
        <v>115</v>
      </c>
      <c r="K78" s="158"/>
    </row>
    <row r="79" spans="1:11" ht="12.75">
      <c r="A79" s="178" t="s">
        <v>484</v>
      </c>
      <c r="B79" s="173">
        <f>IF(SUM(B71:B78)&lt;&gt;0,SUM(B71:B78),"-")</f>
        <v>42895</v>
      </c>
      <c r="C79" s="174">
        <f>IF(SUM(C71:C78)&lt;&gt;0,SUM(C71:C78),"-")</f>
        <v>3265</v>
      </c>
      <c r="D79" s="175">
        <f>SUM(D71:D78)</f>
        <v>46160</v>
      </c>
      <c r="E79" s="173">
        <f>IF(SUM(E71:E78)&lt;&gt;0,SUM(E71:E78),"-")</f>
        <v>42381</v>
      </c>
      <c r="F79" s="174">
        <f>IF(SUM(F71:F78)&lt;&gt;0,SUM(F71:F78),"-")</f>
        <v>3002</v>
      </c>
      <c r="G79" s="173">
        <f>IF(SUM(G71:G78)&lt;&gt;0,SUM(G71:G78),"-")</f>
        <v>4524</v>
      </c>
      <c r="H79" s="174">
        <f>IF(SUM(H71:H78)&lt;&gt;0,SUM(H71:H78),"-")</f>
        <v>38683</v>
      </c>
      <c r="I79" s="173">
        <f>IF(SUM(I71:I78)&lt;&gt;0,SUM(I71:I78),"-")</f>
        <v>2953</v>
      </c>
      <c r="J79" s="183" t="s">
        <v>115</v>
      </c>
      <c r="K79" s="158"/>
    </row>
    <row r="80" spans="1:11" ht="12.75">
      <c r="A80" s="178"/>
      <c r="B80" s="173"/>
      <c r="C80" s="174"/>
      <c r="D80" s="145"/>
      <c r="E80" s="173"/>
      <c r="F80" s="174"/>
      <c r="G80" s="173"/>
      <c r="H80" s="174"/>
      <c r="I80" s="173"/>
      <c r="J80" s="176"/>
      <c r="K80" s="158"/>
    </row>
    <row r="81" spans="1:11" ht="12.75">
      <c r="A81" s="168" t="s">
        <v>270</v>
      </c>
      <c r="B81" s="169">
        <v>3423</v>
      </c>
      <c r="C81" s="170">
        <v>76</v>
      </c>
      <c r="D81" s="145">
        <f>SUM(B81,C81)</f>
        <v>3499</v>
      </c>
      <c r="E81" s="169">
        <v>3403</v>
      </c>
      <c r="F81" s="170">
        <v>54</v>
      </c>
      <c r="G81" s="169">
        <v>91</v>
      </c>
      <c r="H81" s="170">
        <v>3408</v>
      </c>
      <c r="I81" s="182" t="s">
        <v>115</v>
      </c>
      <c r="J81" s="183" t="s">
        <v>115</v>
      </c>
      <c r="K81" s="158"/>
    </row>
    <row r="82" spans="1:11" ht="12.75">
      <c r="A82" s="168" t="s">
        <v>271</v>
      </c>
      <c r="B82" s="169">
        <v>14259</v>
      </c>
      <c r="C82" s="170">
        <v>1205</v>
      </c>
      <c r="D82" s="145">
        <f>SUM(B82,C82)</f>
        <v>15464</v>
      </c>
      <c r="E82" s="169">
        <v>14259</v>
      </c>
      <c r="F82" s="170">
        <v>1060</v>
      </c>
      <c r="G82" s="169">
        <v>35</v>
      </c>
      <c r="H82" s="170">
        <v>15417</v>
      </c>
      <c r="I82" s="182" t="s">
        <v>115</v>
      </c>
      <c r="J82" s="171">
        <v>12</v>
      </c>
      <c r="K82" s="158"/>
    </row>
    <row r="83" spans="1:11" ht="12.75">
      <c r="A83" s="172" t="s">
        <v>272</v>
      </c>
      <c r="B83" s="173">
        <f>IF(SUM(B81:B82)&lt;&gt;0,SUM(B80:B82),"-")</f>
        <v>17682</v>
      </c>
      <c r="C83" s="174">
        <f>IF(SUM(C81:C82)&lt;&gt;0,SUM(C80:C82),"-")</f>
        <v>1281</v>
      </c>
      <c r="D83" s="175">
        <f>SUM(D81:D82)</f>
        <v>18963</v>
      </c>
      <c r="E83" s="173">
        <f aca="true" t="shared" si="5" ref="E83:J83">IF(SUM(E81:E82)&lt;&gt;0,SUM(E80:E82),"-")</f>
        <v>17662</v>
      </c>
      <c r="F83" s="174">
        <f t="shared" si="5"/>
        <v>1114</v>
      </c>
      <c r="G83" s="173">
        <f t="shared" si="5"/>
        <v>126</v>
      </c>
      <c r="H83" s="174">
        <f t="shared" si="5"/>
        <v>18825</v>
      </c>
      <c r="I83" s="182" t="s">
        <v>115</v>
      </c>
      <c r="J83" s="176">
        <f t="shared" si="5"/>
        <v>12</v>
      </c>
      <c r="K83" s="158"/>
    </row>
    <row r="84" spans="1:11" ht="12.75">
      <c r="A84" s="172"/>
      <c r="B84" s="131"/>
      <c r="C84" s="145"/>
      <c r="D84" s="145"/>
      <c r="E84" s="140"/>
      <c r="F84" s="179"/>
      <c r="G84" s="140"/>
      <c r="H84" s="180"/>
      <c r="I84" s="140"/>
      <c r="J84" s="181"/>
      <c r="K84" s="158"/>
    </row>
    <row r="85" spans="1:11" ht="13.5" thickBot="1">
      <c r="A85" s="309" t="s">
        <v>273</v>
      </c>
      <c r="B85" s="155">
        <f aca="true" t="shared" si="6" ref="B85:J85">SUM(B12,B14,B16,B21,B23,B25,B30,B36,B38,B49,B51,B58,B63,B65,B69,B79,B83)</f>
        <v>1059739</v>
      </c>
      <c r="C85" s="156">
        <f t="shared" si="6"/>
        <v>142528</v>
      </c>
      <c r="D85" s="155">
        <f t="shared" si="6"/>
        <v>1202267</v>
      </c>
      <c r="E85" s="155">
        <f t="shared" si="6"/>
        <v>1002863</v>
      </c>
      <c r="F85" s="156">
        <f t="shared" si="6"/>
        <v>132029</v>
      </c>
      <c r="G85" s="155">
        <f t="shared" si="6"/>
        <v>23645</v>
      </c>
      <c r="H85" s="156">
        <f t="shared" si="6"/>
        <v>1175085</v>
      </c>
      <c r="I85" s="155">
        <f t="shared" si="6"/>
        <v>2998</v>
      </c>
      <c r="J85" s="155">
        <f t="shared" si="6"/>
        <v>539</v>
      </c>
      <c r="K85" s="158"/>
    </row>
    <row r="86" spans="4:5" ht="12.75">
      <c r="D86" s="151"/>
      <c r="E86" s="152"/>
    </row>
    <row r="87" spans="3:8" ht="12.75">
      <c r="C87" s="151"/>
      <c r="H87" s="152"/>
    </row>
  </sheetData>
  <mergeCells count="9">
    <mergeCell ref="F6:F7"/>
    <mergeCell ref="B6:B7"/>
    <mergeCell ref="C6:C7"/>
    <mergeCell ref="D6:D7"/>
    <mergeCell ref="E6:E7"/>
    <mergeCell ref="A1:J1"/>
    <mergeCell ref="A3:J3"/>
    <mergeCell ref="B5:D5"/>
    <mergeCell ref="E5:F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1:J60"/>
  <sheetViews>
    <sheetView showGridLines="0" zoomScale="75" zoomScaleNormal="75" zoomScaleSheetLayoutView="25" workbookViewId="0" topLeftCell="A1">
      <selection activeCell="A12" sqref="A12"/>
    </sheetView>
  </sheetViews>
  <sheetFormatPr defaultColWidth="11.421875" defaultRowHeight="12.75"/>
  <cols>
    <col min="1" max="9" width="14.7109375" style="3" customWidth="1"/>
    <col min="10" max="10" width="11.421875" style="3" customWidth="1"/>
    <col min="11" max="11" width="11.140625" style="3" customWidth="1"/>
    <col min="12" max="12" width="22.8515625" style="3" customWidth="1"/>
    <col min="13" max="16" width="23.28125" style="3" customWidth="1"/>
    <col min="17" max="19" width="12.00390625" style="3" customWidth="1"/>
    <col min="20" max="16384" width="11.421875" style="3" customWidth="1"/>
  </cols>
  <sheetData>
    <row r="1" spans="1:9" s="2" customFormat="1" ht="18">
      <c r="A1" s="326" t="s">
        <v>0</v>
      </c>
      <c r="B1" s="326"/>
      <c r="C1" s="326"/>
      <c r="D1" s="326"/>
      <c r="E1" s="326"/>
      <c r="F1" s="326"/>
      <c r="G1" s="326"/>
      <c r="H1" s="326"/>
      <c r="I1" s="326"/>
    </row>
    <row r="3" spans="1:9" ht="15">
      <c r="A3" s="379" t="s">
        <v>1</v>
      </c>
      <c r="B3" s="379"/>
      <c r="C3" s="379"/>
      <c r="D3" s="379"/>
      <c r="E3" s="379"/>
      <c r="F3" s="379"/>
      <c r="G3" s="379"/>
      <c r="H3" s="379"/>
      <c r="I3" s="380"/>
    </row>
    <row r="4" spans="1:8" ht="15">
      <c r="A4" s="4"/>
      <c r="B4" s="5"/>
      <c r="C4" s="5"/>
      <c r="D4" s="5"/>
      <c r="E4" s="5"/>
      <c r="F4" s="5"/>
      <c r="G4" s="5"/>
      <c r="H4" s="5"/>
    </row>
    <row r="5" spans="1:10" ht="12.75">
      <c r="A5" s="6"/>
      <c r="B5" s="381" t="s">
        <v>2</v>
      </c>
      <c r="C5" s="383"/>
      <c r="D5" s="383"/>
      <c r="E5" s="382"/>
      <c r="F5" s="381" t="s">
        <v>3</v>
      </c>
      <c r="G5" s="383"/>
      <c r="H5" s="383"/>
      <c r="I5" s="383"/>
      <c r="J5" s="7"/>
    </row>
    <row r="6" spans="2:9" ht="12.75">
      <c r="B6" s="381" t="s">
        <v>4</v>
      </c>
      <c r="C6" s="382"/>
      <c r="D6" s="8" t="s">
        <v>5</v>
      </c>
      <c r="E6" s="9"/>
      <c r="F6" s="381" t="s">
        <v>4</v>
      </c>
      <c r="G6" s="382"/>
      <c r="H6" s="8" t="s">
        <v>5</v>
      </c>
      <c r="I6" s="9"/>
    </row>
    <row r="7" spans="1:9" ht="12.75">
      <c r="A7" s="10" t="s">
        <v>6</v>
      </c>
      <c r="B7" s="11"/>
      <c r="C7" s="8"/>
      <c r="D7" s="12" t="s">
        <v>7</v>
      </c>
      <c r="E7" s="12" t="s">
        <v>8</v>
      </c>
      <c r="F7" s="11"/>
      <c r="G7" s="8"/>
      <c r="H7" s="12" t="s">
        <v>7</v>
      </c>
      <c r="I7" s="12" t="s">
        <v>8</v>
      </c>
    </row>
    <row r="8" spans="1:9" ht="12.75">
      <c r="A8" s="13"/>
      <c r="B8" s="12" t="s">
        <v>9</v>
      </c>
      <c r="C8" s="12" t="s">
        <v>10</v>
      </c>
      <c r="D8" s="12" t="s">
        <v>11</v>
      </c>
      <c r="E8" s="12" t="s">
        <v>12</v>
      </c>
      <c r="F8" s="12" t="s">
        <v>9</v>
      </c>
      <c r="G8" s="12" t="s">
        <v>10</v>
      </c>
      <c r="H8" s="12" t="s">
        <v>11</v>
      </c>
      <c r="I8" s="12" t="s">
        <v>12</v>
      </c>
    </row>
    <row r="9" spans="1:9" ht="13.5" thickBot="1">
      <c r="A9" s="13"/>
      <c r="B9" s="14"/>
      <c r="C9" s="12"/>
      <c r="D9" s="12" t="s">
        <v>13</v>
      </c>
      <c r="E9" s="12" t="s">
        <v>14</v>
      </c>
      <c r="F9" s="14"/>
      <c r="G9" s="12"/>
      <c r="H9" s="12" t="s">
        <v>13</v>
      </c>
      <c r="I9" s="12" t="s">
        <v>14</v>
      </c>
    </row>
    <row r="10" spans="1:9" ht="12.75">
      <c r="A10" s="15">
        <v>1985</v>
      </c>
      <c r="B10" s="16">
        <v>76.2</v>
      </c>
      <c r="C10" s="16">
        <v>73.4</v>
      </c>
      <c r="D10" s="16">
        <v>76.5</v>
      </c>
      <c r="E10" s="16">
        <v>561.3</v>
      </c>
      <c r="F10" s="16">
        <v>1516.7</v>
      </c>
      <c r="G10" s="16">
        <v>1479</v>
      </c>
      <c r="H10" s="16">
        <v>33.1</v>
      </c>
      <c r="I10" s="17">
        <v>4889</v>
      </c>
    </row>
    <row r="11" spans="1:9" ht="12.75">
      <c r="A11" s="18">
        <v>1986</v>
      </c>
      <c r="B11" s="19">
        <v>73.2</v>
      </c>
      <c r="C11" s="19">
        <v>70</v>
      </c>
      <c r="D11" s="19">
        <v>75.7</v>
      </c>
      <c r="E11" s="19">
        <v>530</v>
      </c>
      <c r="F11" s="19">
        <v>1499.5</v>
      </c>
      <c r="G11" s="19">
        <v>1461.2</v>
      </c>
      <c r="H11" s="19">
        <v>36.5</v>
      </c>
      <c r="I11" s="20">
        <v>5332.5</v>
      </c>
    </row>
    <row r="12" spans="1:9" ht="12.75">
      <c r="A12" s="18">
        <v>1987</v>
      </c>
      <c r="B12" s="19">
        <v>67.9</v>
      </c>
      <c r="C12" s="19">
        <v>65.2</v>
      </c>
      <c r="D12" s="19">
        <v>78.9</v>
      </c>
      <c r="E12" s="19">
        <v>514.6</v>
      </c>
      <c r="F12" s="19">
        <v>1445.8</v>
      </c>
      <c r="G12" s="19">
        <v>1415.4</v>
      </c>
      <c r="H12" s="19">
        <v>41.3</v>
      </c>
      <c r="I12" s="20">
        <v>5850.2</v>
      </c>
    </row>
    <row r="13" spans="1:9" ht="12.75">
      <c r="A13" s="18">
        <v>1988</v>
      </c>
      <c r="B13" s="19">
        <v>63.4</v>
      </c>
      <c r="C13" s="19">
        <v>60.9</v>
      </c>
      <c r="D13" s="19">
        <v>67.9</v>
      </c>
      <c r="E13" s="19">
        <v>414</v>
      </c>
      <c r="F13" s="19">
        <v>1420.9</v>
      </c>
      <c r="G13" s="19">
        <v>1379</v>
      </c>
      <c r="H13" s="19">
        <v>24.3</v>
      </c>
      <c r="I13" s="20">
        <v>3346.4</v>
      </c>
    </row>
    <row r="14" spans="1:9" ht="12.75">
      <c r="A14" s="18">
        <v>1989</v>
      </c>
      <c r="B14" s="19">
        <v>63.5</v>
      </c>
      <c r="C14" s="19">
        <v>60.6</v>
      </c>
      <c r="D14" s="19">
        <v>69.9</v>
      </c>
      <c r="E14" s="19">
        <v>423.8</v>
      </c>
      <c r="F14" s="19">
        <v>1409.8</v>
      </c>
      <c r="G14" s="19">
        <v>1374.3</v>
      </c>
      <c r="H14" s="19">
        <v>33.5</v>
      </c>
      <c r="I14" s="20">
        <v>4609.8</v>
      </c>
    </row>
    <row r="15" spans="1:9" ht="12.75">
      <c r="A15" s="18">
        <v>1990</v>
      </c>
      <c r="B15" s="19">
        <v>60.7</v>
      </c>
      <c r="C15" s="19">
        <v>58.3</v>
      </c>
      <c r="D15" s="19">
        <v>81.78387650085764</v>
      </c>
      <c r="E15" s="19">
        <v>476.8</v>
      </c>
      <c r="F15" s="19">
        <v>1393</v>
      </c>
      <c r="G15" s="19">
        <v>1344</v>
      </c>
      <c r="H15" s="19">
        <v>44.62053571428571</v>
      </c>
      <c r="I15" s="20">
        <v>5997</v>
      </c>
    </row>
    <row r="16" spans="1:9" ht="12.75">
      <c r="A16" s="18">
        <v>1991</v>
      </c>
      <c r="B16" s="19">
        <v>57.6</v>
      </c>
      <c r="C16" s="19">
        <v>53.6</v>
      </c>
      <c r="D16" s="19">
        <v>86.11940298507463</v>
      </c>
      <c r="E16" s="19">
        <v>461.6</v>
      </c>
      <c r="F16" s="19">
        <v>1372.9</v>
      </c>
      <c r="G16" s="19">
        <v>1325.3</v>
      </c>
      <c r="H16" s="19">
        <v>35.73077793707085</v>
      </c>
      <c r="I16" s="20">
        <v>4735.4</v>
      </c>
    </row>
    <row r="17" spans="1:9" ht="12.75">
      <c r="A17" s="18">
        <v>1992</v>
      </c>
      <c r="B17" s="19">
        <v>55.2</v>
      </c>
      <c r="C17" s="19">
        <v>53.6</v>
      </c>
      <c r="D17" s="19">
        <v>75.97014925373134</v>
      </c>
      <c r="E17" s="19">
        <v>407.2</v>
      </c>
      <c r="F17" s="19">
        <v>1324.8</v>
      </c>
      <c r="G17" s="19">
        <v>1244.7</v>
      </c>
      <c r="H17" s="19">
        <v>42.98224471760263</v>
      </c>
      <c r="I17" s="20">
        <v>5350</v>
      </c>
    </row>
    <row r="18" spans="1:9" ht="12.75">
      <c r="A18" s="18">
        <v>1993</v>
      </c>
      <c r="B18" s="19">
        <v>51.6</v>
      </c>
      <c r="C18" s="19">
        <v>49.4</v>
      </c>
      <c r="D18" s="19">
        <v>80.19198867084766</v>
      </c>
      <c r="E18" s="19">
        <v>396.4</v>
      </c>
      <c r="F18" s="19">
        <v>1228.8</v>
      </c>
      <c r="G18" s="19">
        <v>1185.6</v>
      </c>
      <c r="H18" s="19">
        <v>35.18185353033113</v>
      </c>
      <c r="I18" s="20">
        <v>4171.2</v>
      </c>
    </row>
    <row r="19" spans="1:9" ht="12.75">
      <c r="A19" s="18">
        <v>1994</v>
      </c>
      <c r="B19" s="19">
        <v>40.1</v>
      </c>
      <c r="C19" s="19">
        <v>39.1</v>
      </c>
      <c r="D19" s="19">
        <v>76.89326345391794</v>
      </c>
      <c r="E19" s="19">
        <v>300.8</v>
      </c>
      <c r="F19" s="19">
        <v>1192.7</v>
      </c>
      <c r="G19" s="19">
        <v>1152.4690000000003</v>
      </c>
      <c r="H19" s="19">
        <v>25.628394342928086</v>
      </c>
      <c r="I19" s="20">
        <v>2953.593</v>
      </c>
    </row>
    <row r="20" spans="1:9" ht="12.75">
      <c r="A20" s="18">
        <v>1995</v>
      </c>
      <c r="B20" s="21">
        <v>38.1</v>
      </c>
      <c r="C20" s="19">
        <v>36.8</v>
      </c>
      <c r="D20" s="21">
        <v>108.28804347826087</v>
      </c>
      <c r="E20" s="19">
        <v>398.5</v>
      </c>
      <c r="F20" s="19">
        <v>1158.1</v>
      </c>
      <c r="G20" s="19">
        <v>1123.3</v>
      </c>
      <c r="H20" s="21">
        <v>26.275260393483485</v>
      </c>
      <c r="I20" s="22">
        <v>2951.5</v>
      </c>
    </row>
    <row r="21" spans="1:9" ht="12.75">
      <c r="A21" s="18">
        <v>1996</v>
      </c>
      <c r="B21" s="21">
        <v>34.7</v>
      </c>
      <c r="C21" s="19">
        <v>33.6</v>
      </c>
      <c r="D21" s="21">
        <v>109.82142857142856</v>
      </c>
      <c r="E21" s="21">
        <v>369</v>
      </c>
      <c r="F21" s="19">
        <v>1123.3</v>
      </c>
      <c r="G21" s="21">
        <v>1085</v>
      </c>
      <c r="H21" s="21">
        <v>42.43778801843318</v>
      </c>
      <c r="I21" s="22">
        <v>4604.5</v>
      </c>
    </row>
    <row r="22" spans="1:9" ht="12.75">
      <c r="A22" s="18">
        <v>1997</v>
      </c>
      <c r="B22" s="21">
        <v>32.9</v>
      </c>
      <c r="C22" s="21">
        <v>31.6</v>
      </c>
      <c r="D22" s="21">
        <v>97.3</v>
      </c>
      <c r="E22" s="21">
        <v>307.6</v>
      </c>
      <c r="F22" s="21">
        <v>1123</v>
      </c>
      <c r="G22" s="21">
        <v>1082.4</v>
      </c>
      <c r="H22" s="21">
        <v>47.9</v>
      </c>
      <c r="I22" s="22">
        <v>5203.9</v>
      </c>
    </row>
    <row r="23" spans="1:9" ht="12.75">
      <c r="A23" s="18">
        <v>1998</v>
      </c>
      <c r="B23" s="21">
        <v>31.4</v>
      </c>
      <c r="C23" s="21">
        <v>30</v>
      </c>
      <c r="D23" s="21">
        <f>E23/C23*10</f>
        <v>114.9</v>
      </c>
      <c r="E23" s="21">
        <v>344.7</v>
      </c>
      <c r="F23" s="21">
        <v>1130</v>
      </c>
      <c r="G23" s="21">
        <v>1078</v>
      </c>
      <c r="H23" s="21">
        <v>46.8</v>
      </c>
      <c r="I23" s="22">
        <v>4795.4</v>
      </c>
    </row>
    <row r="24" spans="1:9" ht="12.75">
      <c r="A24" s="18">
        <v>1999</v>
      </c>
      <c r="B24" s="21">
        <v>29.6</v>
      </c>
      <c r="C24" s="21">
        <v>27.7</v>
      </c>
      <c r="D24" s="21">
        <f>E24/C24*10</f>
        <v>132.99638989169674</v>
      </c>
      <c r="E24" s="21">
        <v>368.4</v>
      </c>
      <c r="F24" s="21">
        <v>1146.5</v>
      </c>
      <c r="G24" s="21">
        <v>1090.1</v>
      </c>
      <c r="H24" s="21">
        <f>I24/G24*10</f>
        <v>48.016695715989364</v>
      </c>
      <c r="I24" s="22">
        <v>5234.3</v>
      </c>
    </row>
    <row r="25" spans="1:9" ht="12.75">
      <c r="A25" s="18">
        <v>2000</v>
      </c>
      <c r="B25" s="21">
        <v>23.9</v>
      </c>
      <c r="C25" s="21">
        <v>22.7</v>
      </c>
      <c r="D25" s="21">
        <f>E25/C25*10</f>
        <v>146.56387665198238</v>
      </c>
      <c r="E25" s="21">
        <v>332.7</v>
      </c>
      <c r="F25" s="21">
        <v>1170.685</v>
      </c>
      <c r="G25" s="21">
        <v>1093.772</v>
      </c>
      <c r="H25" s="21">
        <f>I25/G25*10</f>
        <v>56.74990765900023</v>
      </c>
      <c r="I25" s="22">
        <v>6207.146</v>
      </c>
    </row>
    <row r="26" spans="1:9" ht="12.75">
      <c r="A26" s="18">
        <v>2001</v>
      </c>
      <c r="B26" s="21">
        <v>23.645</v>
      </c>
      <c r="C26" s="21">
        <v>22.538</v>
      </c>
      <c r="D26" s="21">
        <f>E26/C26*10</f>
        <v>143.01357706983762</v>
      </c>
      <c r="E26" s="21">
        <v>322.324</v>
      </c>
      <c r="F26" s="21">
        <v>1178.083</v>
      </c>
      <c r="G26" s="21">
        <v>1112.354</v>
      </c>
      <c r="H26" s="21">
        <f>I26/G26*10</f>
        <v>44.494949746213884</v>
      </c>
      <c r="I26" s="22">
        <v>4949.413533</v>
      </c>
    </row>
    <row r="27" spans="1:9" ht="13.5" thickBot="1">
      <c r="A27" s="23" t="s">
        <v>23</v>
      </c>
      <c r="B27" s="24"/>
      <c r="C27" s="24"/>
      <c r="D27" s="24"/>
      <c r="E27" s="24">
        <v>331.8</v>
      </c>
      <c r="F27" s="24"/>
      <c r="G27" s="24"/>
      <c r="H27" s="24"/>
      <c r="I27" s="25">
        <v>5542.7</v>
      </c>
    </row>
    <row r="28" spans="6:9" ht="12.75">
      <c r="F28" s="6"/>
      <c r="G28" s="6"/>
      <c r="H28" s="6"/>
      <c r="I28" s="6"/>
    </row>
    <row r="30" ht="12.75">
      <c r="G30" s="152"/>
    </row>
    <row r="33" spans="1:5" ht="12.75">
      <c r="A33" s="7"/>
      <c r="B33" s="7"/>
      <c r="C33" s="7"/>
      <c r="D33" s="7"/>
      <c r="E33" s="7"/>
    </row>
    <row r="34" spans="1:8" ht="12.75">
      <c r="A34" s="26"/>
      <c r="B34" s="27"/>
      <c r="C34" s="327" t="s">
        <v>15</v>
      </c>
      <c r="D34" s="376"/>
      <c r="E34" s="327" t="s">
        <v>16</v>
      </c>
      <c r="F34" s="375"/>
      <c r="G34" s="375"/>
      <c r="H34" s="375"/>
    </row>
    <row r="35" spans="1:8" ht="12.75">
      <c r="A35" s="384" t="s">
        <v>6</v>
      </c>
      <c r="B35" s="378"/>
      <c r="C35" s="377" t="s">
        <v>12</v>
      </c>
      <c r="D35" s="378"/>
      <c r="E35" s="327" t="s">
        <v>17</v>
      </c>
      <c r="F35" s="376"/>
      <c r="G35" s="8" t="s">
        <v>17</v>
      </c>
      <c r="H35" s="8" t="s">
        <v>17</v>
      </c>
    </row>
    <row r="36" spans="1:8" ht="13.5" thickBot="1">
      <c r="A36" s="28"/>
      <c r="B36" s="7"/>
      <c r="C36" s="377" t="s">
        <v>14</v>
      </c>
      <c r="D36" s="378"/>
      <c r="E36" s="377" t="s">
        <v>18</v>
      </c>
      <c r="F36" s="378"/>
      <c r="G36" s="12" t="s">
        <v>19</v>
      </c>
      <c r="H36" s="12" t="s">
        <v>20</v>
      </c>
    </row>
    <row r="37" spans="1:8" ht="12.75">
      <c r="A37" s="385">
        <v>1985</v>
      </c>
      <c r="B37" s="386"/>
      <c r="C37" s="387">
        <v>5450.3</v>
      </c>
      <c r="D37" s="388"/>
      <c r="E37" s="324">
        <v>482.9</v>
      </c>
      <c r="F37" s="325"/>
      <c r="G37" s="30" t="s">
        <v>21</v>
      </c>
      <c r="H37" s="31">
        <v>4967.4</v>
      </c>
    </row>
    <row r="38" spans="1:8" ht="12.75">
      <c r="A38" s="318">
        <v>1986</v>
      </c>
      <c r="B38" s="319"/>
      <c r="C38" s="320">
        <v>5862.5</v>
      </c>
      <c r="D38" s="321"/>
      <c r="E38" s="322">
        <v>442.9</v>
      </c>
      <c r="F38" s="323"/>
      <c r="G38" s="34" t="s">
        <v>21</v>
      </c>
      <c r="H38" s="36">
        <v>5419.6</v>
      </c>
    </row>
    <row r="39" spans="1:8" ht="12.75">
      <c r="A39" s="318">
        <v>1987</v>
      </c>
      <c r="B39" s="319"/>
      <c r="C39" s="320">
        <v>6364.8</v>
      </c>
      <c r="D39" s="321"/>
      <c r="E39" s="322">
        <v>398.2</v>
      </c>
      <c r="F39" s="323"/>
      <c r="G39" s="34" t="s">
        <v>21</v>
      </c>
      <c r="H39" s="36">
        <v>5966.6</v>
      </c>
    </row>
    <row r="40" spans="1:8" ht="12.75">
      <c r="A40" s="318">
        <v>1988</v>
      </c>
      <c r="B40" s="319"/>
      <c r="C40" s="320">
        <v>3760.4</v>
      </c>
      <c r="D40" s="321"/>
      <c r="E40" s="322">
        <v>372.2</v>
      </c>
      <c r="F40" s="323"/>
      <c r="G40" s="34" t="s">
        <v>21</v>
      </c>
      <c r="H40" s="36">
        <v>3388.2</v>
      </c>
    </row>
    <row r="41" spans="1:8" ht="12.75">
      <c r="A41" s="318">
        <v>1989</v>
      </c>
      <c r="B41" s="319"/>
      <c r="C41" s="320">
        <v>5033.6</v>
      </c>
      <c r="D41" s="321"/>
      <c r="E41" s="322">
        <v>374.2</v>
      </c>
      <c r="F41" s="323"/>
      <c r="G41" s="34" t="s">
        <v>21</v>
      </c>
      <c r="H41" s="36">
        <v>4659.4</v>
      </c>
    </row>
    <row r="42" spans="1:8" ht="12.75">
      <c r="A42" s="318">
        <v>1990</v>
      </c>
      <c r="B42" s="319"/>
      <c r="C42" s="320">
        <v>6473.8</v>
      </c>
      <c r="D42" s="321"/>
      <c r="E42" s="322">
        <v>423</v>
      </c>
      <c r="F42" s="323"/>
      <c r="G42" s="34" t="s">
        <v>21</v>
      </c>
      <c r="H42" s="36">
        <v>6050.8</v>
      </c>
    </row>
    <row r="43" spans="1:8" ht="12.75">
      <c r="A43" s="318">
        <v>1991</v>
      </c>
      <c r="B43" s="319"/>
      <c r="C43" s="320">
        <v>5196.98</v>
      </c>
      <c r="D43" s="321"/>
      <c r="E43" s="322">
        <v>425.9</v>
      </c>
      <c r="F43" s="323"/>
      <c r="G43" s="34" t="s">
        <v>21</v>
      </c>
      <c r="H43" s="36">
        <v>4771.08</v>
      </c>
    </row>
    <row r="44" spans="1:8" ht="12.75">
      <c r="A44" s="318">
        <v>1992</v>
      </c>
      <c r="B44" s="319"/>
      <c r="C44" s="320">
        <v>5757.2</v>
      </c>
      <c r="D44" s="321"/>
      <c r="E44" s="322">
        <v>380.8</v>
      </c>
      <c r="F44" s="323"/>
      <c r="G44" s="37">
        <v>8.3</v>
      </c>
      <c r="H44" s="36">
        <v>5368.1</v>
      </c>
    </row>
    <row r="45" spans="1:8" ht="12.75">
      <c r="A45" s="318">
        <v>1993</v>
      </c>
      <c r="B45" s="319"/>
      <c r="C45" s="320">
        <v>4567.6</v>
      </c>
      <c r="D45" s="321"/>
      <c r="E45" s="322">
        <v>349.4</v>
      </c>
      <c r="F45" s="323"/>
      <c r="G45" s="37">
        <v>10.2</v>
      </c>
      <c r="H45" s="36">
        <v>4208</v>
      </c>
    </row>
    <row r="46" spans="1:8" ht="12.75">
      <c r="A46" s="318">
        <v>1994</v>
      </c>
      <c r="B46" s="319"/>
      <c r="C46" s="320">
        <v>3254.4</v>
      </c>
      <c r="D46" s="321"/>
      <c r="E46" s="322">
        <v>284.9</v>
      </c>
      <c r="F46" s="323"/>
      <c r="G46" s="37">
        <v>6.9</v>
      </c>
      <c r="H46" s="36">
        <v>2962.6</v>
      </c>
    </row>
    <row r="47" spans="1:8" ht="12.75">
      <c r="A47" s="318">
        <v>1995</v>
      </c>
      <c r="B47" s="319"/>
      <c r="C47" s="320">
        <v>3350</v>
      </c>
      <c r="D47" s="321"/>
      <c r="E47" s="320">
        <v>363.1</v>
      </c>
      <c r="F47" s="321"/>
      <c r="G47" s="38">
        <v>7.6</v>
      </c>
      <c r="H47" s="34">
        <v>2979.3</v>
      </c>
    </row>
    <row r="48" spans="1:8" ht="12.75">
      <c r="A48" s="318">
        <v>1996</v>
      </c>
      <c r="B48" s="319"/>
      <c r="C48" s="320">
        <v>4973.5</v>
      </c>
      <c r="D48" s="321"/>
      <c r="E48" s="320">
        <v>326</v>
      </c>
      <c r="F48" s="321"/>
      <c r="G48" s="38">
        <v>7.7</v>
      </c>
      <c r="H48" s="34">
        <v>4639.8</v>
      </c>
    </row>
    <row r="49" spans="1:8" ht="12.75">
      <c r="A49" s="318">
        <v>1997</v>
      </c>
      <c r="B49" s="319"/>
      <c r="C49" s="320">
        <v>5523.4</v>
      </c>
      <c r="D49" s="321"/>
      <c r="E49" s="320">
        <v>262.9</v>
      </c>
      <c r="F49" s="321"/>
      <c r="G49" s="38">
        <v>12.7</v>
      </c>
      <c r="H49" s="34">
        <v>5247.8</v>
      </c>
    </row>
    <row r="50" spans="1:8" ht="12.75">
      <c r="A50" s="318">
        <v>1998</v>
      </c>
      <c r="B50" s="319"/>
      <c r="C50" s="320">
        <v>5146.8</v>
      </c>
      <c r="D50" s="321"/>
      <c r="E50" s="320">
        <v>296.2</v>
      </c>
      <c r="F50" s="321"/>
      <c r="G50" s="38">
        <v>7.4</v>
      </c>
      <c r="H50" s="34">
        <v>4843.2</v>
      </c>
    </row>
    <row r="51" spans="1:8" ht="12.75">
      <c r="A51" s="318">
        <v>1999</v>
      </c>
      <c r="B51" s="319"/>
      <c r="C51" s="34"/>
      <c r="D51" s="35">
        <v>5607.7</v>
      </c>
      <c r="E51" s="34"/>
      <c r="F51" s="35">
        <v>333</v>
      </c>
      <c r="G51" s="38">
        <v>6.5</v>
      </c>
      <c r="H51" s="34">
        <v>5268.1</v>
      </c>
    </row>
    <row r="52" spans="1:8" ht="12.75">
      <c r="A52" s="33">
        <v>2000</v>
      </c>
      <c r="B52" s="18"/>
      <c r="C52" s="34"/>
      <c r="D52" s="35">
        <v>6539.8</v>
      </c>
      <c r="E52" s="34"/>
      <c r="F52" s="35">
        <v>314.13</v>
      </c>
      <c r="G52" s="38">
        <v>6.024</v>
      </c>
      <c r="H52" s="34">
        <v>6219.658</v>
      </c>
    </row>
    <row r="53" spans="1:8" ht="12.75">
      <c r="A53" s="33">
        <v>2001</v>
      </c>
      <c r="B53" s="18"/>
      <c r="C53" s="34"/>
      <c r="D53" s="35">
        <v>5271.737383</v>
      </c>
      <c r="E53" s="34"/>
      <c r="F53" s="35">
        <v>314.26175</v>
      </c>
      <c r="G53" s="38">
        <v>5.023</v>
      </c>
      <c r="H53" s="34">
        <v>4952.452633</v>
      </c>
    </row>
    <row r="54" spans="1:8" ht="13.5" thickBot="1">
      <c r="A54" s="316" t="s">
        <v>23</v>
      </c>
      <c r="B54" s="317"/>
      <c r="C54" s="39"/>
      <c r="D54" s="70">
        <v>5874.5</v>
      </c>
      <c r="E54" s="39"/>
      <c r="F54" s="70">
        <v>331.8</v>
      </c>
      <c r="G54" s="40"/>
      <c r="H54" s="39"/>
    </row>
    <row r="55" spans="1:8" ht="12.75">
      <c r="A55" s="33" t="s">
        <v>26</v>
      </c>
      <c r="B55" s="33"/>
      <c r="C55" s="217"/>
      <c r="D55" s="217"/>
      <c r="E55" s="217"/>
      <c r="F55" s="217"/>
      <c r="G55" s="217"/>
      <c r="H55" s="217"/>
    </row>
    <row r="56" spans="1:5" ht="12.75">
      <c r="A56" s="6" t="s">
        <v>25</v>
      </c>
      <c r="B56" s="6"/>
      <c r="C56" s="6"/>
      <c r="D56" s="6"/>
      <c r="E56" s="6"/>
    </row>
    <row r="57" spans="1:5" ht="12.75">
      <c r="A57" s="3" t="s">
        <v>24</v>
      </c>
      <c r="B57" s="6"/>
      <c r="C57" s="6"/>
      <c r="D57" s="6"/>
      <c r="E57" s="6"/>
    </row>
    <row r="59" ht="12.75">
      <c r="D59" s="216"/>
    </row>
    <row r="60" spans="4:5" ht="12.75">
      <c r="D60" s="216"/>
      <c r="E60" s="216"/>
    </row>
  </sheetData>
  <mergeCells count="57">
    <mergeCell ref="A47:B47"/>
    <mergeCell ref="A48:B48"/>
    <mergeCell ref="A49:B49"/>
    <mergeCell ref="A42:B42"/>
    <mergeCell ref="A43:B43"/>
    <mergeCell ref="A44:B44"/>
    <mergeCell ref="A45:B45"/>
    <mergeCell ref="C36:D36"/>
    <mergeCell ref="E35:F35"/>
    <mergeCell ref="E36:F36"/>
    <mergeCell ref="A46:B46"/>
    <mergeCell ref="A38:B38"/>
    <mergeCell ref="A39:B39"/>
    <mergeCell ref="A40:B40"/>
    <mergeCell ref="A41:B41"/>
    <mergeCell ref="A37:B37"/>
    <mergeCell ref="C37:D37"/>
    <mergeCell ref="A1:I1"/>
    <mergeCell ref="E34:H34"/>
    <mergeCell ref="C34:D34"/>
    <mergeCell ref="C35:D35"/>
    <mergeCell ref="A3:I3"/>
    <mergeCell ref="B6:C6"/>
    <mergeCell ref="B5:E5"/>
    <mergeCell ref="F5:I5"/>
    <mergeCell ref="F6:G6"/>
    <mergeCell ref="A35:B35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E41:F41"/>
    <mergeCell ref="E42:F42"/>
    <mergeCell ref="E43:F43"/>
    <mergeCell ref="E44:F44"/>
    <mergeCell ref="E37:F37"/>
    <mergeCell ref="E38:F38"/>
    <mergeCell ref="E39:F39"/>
    <mergeCell ref="E40:F40"/>
    <mergeCell ref="E45:F45"/>
    <mergeCell ref="E46:F46"/>
    <mergeCell ref="E47:F47"/>
    <mergeCell ref="E48:F48"/>
    <mergeCell ref="A54:B54"/>
    <mergeCell ref="A51:B51"/>
    <mergeCell ref="E49:F49"/>
    <mergeCell ref="E50:F50"/>
    <mergeCell ref="C50:D50"/>
    <mergeCell ref="A50:B50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S112"/>
  <sheetViews>
    <sheetView zoomScale="75" zoomScaleNormal="75" zoomScaleSheetLayoutView="25" workbookViewId="0" topLeftCell="A1">
      <selection activeCell="A3" sqref="A3:I3"/>
    </sheetView>
  </sheetViews>
  <sheetFormatPr defaultColWidth="11.421875" defaultRowHeight="12.75"/>
  <cols>
    <col min="1" max="1" width="25.7109375" style="121" customWidth="1"/>
    <col min="2" max="8" width="12.7109375" style="121" customWidth="1"/>
    <col min="9" max="9" width="12.7109375" style="132" customWidth="1"/>
    <col min="10" max="16384" width="11.421875" style="121" customWidth="1"/>
  </cols>
  <sheetData>
    <row r="1" spans="1:9" ht="18">
      <c r="A1" s="366" t="s">
        <v>0</v>
      </c>
      <c r="B1" s="366"/>
      <c r="C1" s="366"/>
      <c r="D1" s="366"/>
      <c r="E1" s="366"/>
      <c r="F1" s="366"/>
      <c r="G1" s="366"/>
      <c r="H1" s="366"/>
      <c r="I1" s="366"/>
    </row>
    <row r="3" spans="1:9" ht="15">
      <c r="A3" s="367" t="s">
        <v>274</v>
      </c>
      <c r="B3" s="367"/>
      <c r="C3" s="367"/>
      <c r="D3" s="367"/>
      <c r="E3" s="367"/>
      <c r="F3" s="367"/>
      <c r="G3" s="367"/>
      <c r="H3" s="367"/>
      <c r="I3" s="367"/>
    </row>
    <row r="4" spans="1:9" ht="12.75">
      <c r="A4" s="128"/>
      <c r="B4" s="184"/>
      <c r="C4" s="184"/>
      <c r="D4" s="184"/>
      <c r="E4" s="184"/>
      <c r="F4" s="184"/>
      <c r="G4" s="184"/>
      <c r="H4" s="184"/>
      <c r="I4" s="184"/>
    </row>
    <row r="5" spans="1:9" ht="12.75">
      <c r="A5" s="308" t="s">
        <v>203</v>
      </c>
      <c r="B5" s="371" t="s">
        <v>275</v>
      </c>
      <c r="C5" s="315"/>
      <c r="D5" s="315"/>
      <c r="E5" s="315"/>
      <c r="F5" s="372"/>
      <c r="G5" s="389" t="s">
        <v>172</v>
      </c>
      <c r="H5" s="390"/>
      <c r="I5" s="126" t="s">
        <v>8</v>
      </c>
    </row>
    <row r="6" spans="1:9" ht="12.75">
      <c r="A6" s="137" t="s">
        <v>209</v>
      </c>
      <c r="B6" s="371" t="s">
        <v>9</v>
      </c>
      <c r="C6" s="315"/>
      <c r="D6" s="372"/>
      <c r="E6" s="371" t="s">
        <v>10</v>
      </c>
      <c r="F6" s="372"/>
      <c r="G6" s="355" t="s">
        <v>176</v>
      </c>
      <c r="H6" s="357"/>
      <c r="I6" s="125" t="s">
        <v>12</v>
      </c>
    </row>
    <row r="7" spans="1:9" ht="13.5" thickBot="1">
      <c r="A7" s="185" t="s">
        <v>212</v>
      </c>
      <c r="B7" s="141" t="s">
        <v>159</v>
      </c>
      <c r="C7" s="141" t="s">
        <v>160</v>
      </c>
      <c r="D7" s="141" t="s">
        <v>9</v>
      </c>
      <c r="E7" s="141" t="s">
        <v>159</v>
      </c>
      <c r="F7" s="141" t="s">
        <v>160</v>
      </c>
      <c r="G7" s="141" t="s">
        <v>159</v>
      </c>
      <c r="H7" s="141" t="s">
        <v>160</v>
      </c>
      <c r="I7" s="141" t="s">
        <v>34</v>
      </c>
    </row>
    <row r="8" spans="1:9" ht="12.75">
      <c r="A8" s="168" t="s">
        <v>217</v>
      </c>
      <c r="B8" s="182" t="s">
        <v>115</v>
      </c>
      <c r="C8" s="182" t="s">
        <v>115</v>
      </c>
      <c r="D8" s="182" t="s">
        <v>115</v>
      </c>
      <c r="E8" s="182" t="s">
        <v>115</v>
      </c>
      <c r="F8" s="182" t="s">
        <v>115</v>
      </c>
      <c r="G8" s="182" t="s">
        <v>115</v>
      </c>
      <c r="H8" s="182" t="s">
        <v>115</v>
      </c>
      <c r="I8" s="183" t="s">
        <v>115</v>
      </c>
    </row>
    <row r="9" spans="1:9" ht="12.75">
      <c r="A9" s="168" t="s">
        <v>218</v>
      </c>
      <c r="B9" s="182" t="s">
        <v>115</v>
      </c>
      <c r="C9" s="182" t="s">
        <v>115</v>
      </c>
      <c r="D9" s="182" t="s">
        <v>115</v>
      </c>
      <c r="E9" s="182" t="s">
        <v>115</v>
      </c>
      <c r="F9" s="182" t="s">
        <v>115</v>
      </c>
      <c r="G9" s="182" t="s">
        <v>115</v>
      </c>
      <c r="H9" s="182" t="s">
        <v>115</v>
      </c>
      <c r="I9" s="183" t="s">
        <v>115</v>
      </c>
    </row>
    <row r="10" spans="1:9" ht="12.75">
      <c r="A10" s="168" t="s">
        <v>219</v>
      </c>
      <c r="B10" s="182" t="s">
        <v>115</v>
      </c>
      <c r="C10" s="182" t="s">
        <v>115</v>
      </c>
      <c r="D10" s="182" t="s">
        <v>115</v>
      </c>
      <c r="E10" s="182" t="s">
        <v>115</v>
      </c>
      <c r="F10" s="182" t="s">
        <v>115</v>
      </c>
      <c r="G10" s="182" t="s">
        <v>115</v>
      </c>
      <c r="H10" s="182" t="s">
        <v>115</v>
      </c>
      <c r="I10" s="183" t="s">
        <v>115</v>
      </c>
    </row>
    <row r="11" spans="1:9" ht="12.75">
      <c r="A11" s="168" t="s">
        <v>220</v>
      </c>
      <c r="B11" s="182" t="s">
        <v>115</v>
      </c>
      <c r="C11" s="182" t="s">
        <v>115</v>
      </c>
      <c r="D11" s="182" t="s">
        <v>115</v>
      </c>
      <c r="E11" s="182" t="s">
        <v>115</v>
      </c>
      <c r="F11" s="182" t="s">
        <v>115</v>
      </c>
      <c r="G11" s="182" t="s">
        <v>115</v>
      </c>
      <c r="H11" s="182" t="s">
        <v>115</v>
      </c>
      <c r="I11" s="183" t="s">
        <v>115</v>
      </c>
    </row>
    <row r="12" spans="1:9" ht="12.75">
      <c r="A12" s="172" t="s">
        <v>221</v>
      </c>
      <c r="B12" s="187" t="s">
        <v>115</v>
      </c>
      <c r="C12" s="187" t="s">
        <v>115</v>
      </c>
      <c r="D12" s="187" t="s">
        <v>115</v>
      </c>
      <c r="E12" s="187" t="s">
        <v>115</v>
      </c>
      <c r="F12" s="187" t="s">
        <v>115</v>
      </c>
      <c r="G12" s="187" t="s">
        <v>115</v>
      </c>
      <c r="H12" s="187" t="s">
        <v>115</v>
      </c>
      <c r="I12" s="188" t="s">
        <v>115</v>
      </c>
    </row>
    <row r="13" spans="1:9" ht="12.75">
      <c r="A13" s="172"/>
      <c r="B13" s="176"/>
      <c r="C13" s="176"/>
      <c r="D13" s="176"/>
      <c r="E13" s="176"/>
      <c r="F13" s="176"/>
      <c r="G13" s="176"/>
      <c r="H13" s="176"/>
      <c r="I13" s="176"/>
    </row>
    <row r="14" spans="1:9" ht="12.75">
      <c r="A14" s="172" t="s">
        <v>222</v>
      </c>
      <c r="B14" s="187" t="s">
        <v>115</v>
      </c>
      <c r="C14" s="187" t="s">
        <v>115</v>
      </c>
      <c r="D14" s="187" t="s">
        <v>115</v>
      </c>
      <c r="E14" s="187" t="s">
        <v>115</v>
      </c>
      <c r="F14" s="187" t="s">
        <v>115</v>
      </c>
      <c r="G14" s="187" t="s">
        <v>115</v>
      </c>
      <c r="H14" s="187" t="s">
        <v>115</v>
      </c>
      <c r="I14" s="188" t="s">
        <v>115</v>
      </c>
    </row>
    <row r="15" spans="1:9" ht="12.75">
      <c r="A15" s="172"/>
      <c r="B15" s="176"/>
      <c r="C15" s="176"/>
      <c r="D15" s="176"/>
      <c r="E15" s="176"/>
      <c r="F15" s="176"/>
      <c r="G15" s="176"/>
      <c r="H15" s="171"/>
      <c r="I15" s="171"/>
    </row>
    <row r="16" spans="1:9" ht="12.75">
      <c r="A16" s="172" t="s">
        <v>223</v>
      </c>
      <c r="B16" s="187" t="s">
        <v>115</v>
      </c>
      <c r="C16" s="187" t="s">
        <v>115</v>
      </c>
      <c r="D16" s="187" t="s">
        <v>115</v>
      </c>
      <c r="E16" s="187" t="s">
        <v>115</v>
      </c>
      <c r="F16" s="187" t="s">
        <v>115</v>
      </c>
      <c r="G16" s="187" t="s">
        <v>115</v>
      </c>
      <c r="H16" s="187" t="s">
        <v>115</v>
      </c>
      <c r="I16" s="188" t="s">
        <v>115</v>
      </c>
    </row>
    <row r="17" spans="1:9" ht="12.75">
      <c r="A17" s="172"/>
      <c r="B17" s="176"/>
      <c r="C17" s="176"/>
      <c r="D17" s="176"/>
      <c r="E17" s="176"/>
      <c r="F17" s="176"/>
      <c r="G17" s="176"/>
      <c r="H17" s="171"/>
      <c r="I17" s="171"/>
    </row>
    <row r="18" spans="1:9" ht="12.75">
      <c r="A18" s="177" t="s">
        <v>224</v>
      </c>
      <c r="B18" s="182" t="s">
        <v>115</v>
      </c>
      <c r="C18" s="182" t="s">
        <v>115</v>
      </c>
      <c r="D18" s="182" t="s">
        <v>115</v>
      </c>
      <c r="E18" s="182" t="s">
        <v>115</v>
      </c>
      <c r="F18" s="182" t="s">
        <v>115</v>
      </c>
      <c r="G18" s="182" t="s">
        <v>115</v>
      </c>
      <c r="H18" s="182" t="s">
        <v>115</v>
      </c>
      <c r="I18" s="183" t="s">
        <v>115</v>
      </c>
    </row>
    <row r="19" spans="1:9" ht="12.75">
      <c r="A19" s="177" t="s">
        <v>225</v>
      </c>
      <c r="B19" s="182" t="s">
        <v>115</v>
      </c>
      <c r="C19" s="182" t="s">
        <v>115</v>
      </c>
      <c r="D19" s="182" t="s">
        <v>115</v>
      </c>
      <c r="E19" s="182" t="s">
        <v>115</v>
      </c>
      <c r="F19" s="182" t="s">
        <v>115</v>
      </c>
      <c r="G19" s="182" t="s">
        <v>115</v>
      </c>
      <c r="H19" s="182" t="s">
        <v>115</v>
      </c>
      <c r="I19" s="183" t="s">
        <v>115</v>
      </c>
    </row>
    <row r="20" spans="1:9" ht="12.75">
      <c r="A20" s="168" t="s">
        <v>226</v>
      </c>
      <c r="B20" s="182" t="s">
        <v>115</v>
      </c>
      <c r="C20" s="182" t="s">
        <v>115</v>
      </c>
      <c r="D20" s="182" t="s">
        <v>115</v>
      </c>
      <c r="E20" s="182" t="s">
        <v>115</v>
      </c>
      <c r="F20" s="182" t="s">
        <v>115</v>
      </c>
      <c r="G20" s="182" t="s">
        <v>115</v>
      </c>
      <c r="H20" s="182" t="s">
        <v>115</v>
      </c>
      <c r="I20" s="183" t="s">
        <v>115</v>
      </c>
    </row>
    <row r="21" spans="1:9" ht="12.75">
      <c r="A21" s="178" t="s">
        <v>481</v>
      </c>
      <c r="B21" s="187" t="s">
        <v>115</v>
      </c>
      <c r="C21" s="187" t="s">
        <v>115</v>
      </c>
      <c r="D21" s="187" t="s">
        <v>115</v>
      </c>
      <c r="E21" s="187" t="s">
        <v>115</v>
      </c>
      <c r="F21" s="187" t="s">
        <v>115</v>
      </c>
      <c r="G21" s="187" t="s">
        <v>115</v>
      </c>
      <c r="H21" s="187" t="s">
        <v>115</v>
      </c>
      <c r="I21" s="188" t="s">
        <v>115</v>
      </c>
    </row>
    <row r="22" spans="1:9" ht="12.75">
      <c r="A22" s="178"/>
      <c r="B22" s="176"/>
      <c r="C22" s="176"/>
      <c r="D22" s="176"/>
      <c r="E22" s="176"/>
      <c r="F22" s="176"/>
      <c r="G22" s="176"/>
      <c r="H22" s="176"/>
      <c r="I22" s="176"/>
    </row>
    <row r="23" spans="1:9" ht="12.75">
      <c r="A23" s="172" t="s">
        <v>227</v>
      </c>
      <c r="B23" s="187" t="s">
        <v>115</v>
      </c>
      <c r="C23" s="187" t="s">
        <v>115</v>
      </c>
      <c r="D23" s="187" t="s">
        <v>115</v>
      </c>
      <c r="E23" s="187" t="s">
        <v>115</v>
      </c>
      <c r="F23" s="187" t="s">
        <v>115</v>
      </c>
      <c r="G23" s="187" t="s">
        <v>115</v>
      </c>
      <c r="H23" s="187" t="s">
        <v>115</v>
      </c>
      <c r="I23" s="188" t="s">
        <v>115</v>
      </c>
    </row>
    <row r="24" spans="1:9" ht="12.75">
      <c r="A24" s="172"/>
      <c r="B24" s="176"/>
      <c r="C24" s="176"/>
      <c r="D24" s="176"/>
      <c r="E24" s="176"/>
      <c r="F24" s="176"/>
      <c r="G24" s="176"/>
      <c r="H24" s="171"/>
      <c r="I24" s="171"/>
    </row>
    <row r="25" spans="1:17" ht="12.75">
      <c r="A25" s="172" t="s">
        <v>228</v>
      </c>
      <c r="B25" s="176">
        <v>30</v>
      </c>
      <c r="C25" s="187" t="s">
        <v>115</v>
      </c>
      <c r="D25" s="176">
        <v>30</v>
      </c>
      <c r="E25" s="187" t="s">
        <v>115</v>
      </c>
      <c r="F25" s="187" t="s">
        <v>115</v>
      </c>
      <c r="G25" s="187" t="s">
        <v>115</v>
      </c>
      <c r="H25" s="187" t="s">
        <v>115</v>
      </c>
      <c r="I25" s="188" t="s">
        <v>115</v>
      </c>
      <c r="J25" s="151"/>
      <c r="K25" s="151"/>
      <c r="P25" s="186"/>
      <c r="Q25" s="186"/>
    </row>
    <row r="26" spans="1:17" ht="12.75">
      <c r="A26" s="172"/>
      <c r="B26" s="176"/>
      <c r="C26" s="176"/>
      <c r="D26" s="176"/>
      <c r="E26" s="176"/>
      <c r="F26" s="176"/>
      <c r="G26" s="176"/>
      <c r="H26" s="171"/>
      <c r="I26" s="171"/>
      <c r="J26" s="151"/>
      <c r="K26" s="151"/>
      <c r="P26" s="186"/>
      <c r="Q26" s="186"/>
    </row>
    <row r="27" spans="1:17" ht="12.75">
      <c r="A27" s="168" t="s">
        <v>229</v>
      </c>
      <c r="B27" s="182" t="s">
        <v>115</v>
      </c>
      <c r="C27" s="182" t="s">
        <v>115</v>
      </c>
      <c r="D27" s="182" t="s">
        <v>115</v>
      </c>
      <c r="E27" s="182" t="s">
        <v>115</v>
      </c>
      <c r="F27" s="182" t="s">
        <v>115</v>
      </c>
      <c r="G27" s="182" t="s">
        <v>115</v>
      </c>
      <c r="H27" s="182" t="s">
        <v>115</v>
      </c>
      <c r="I27" s="183" t="s">
        <v>115</v>
      </c>
      <c r="J27" s="151"/>
      <c r="K27" s="151"/>
      <c r="P27" s="186"/>
      <c r="Q27" s="186"/>
    </row>
    <row r="28" spans="1:17" ht="12.75">
      <c r="A28" s="168" t="s">
        <v>230</v>
      </c>
      <c r="B28" s="171">
        <v>7</v>
      </c>
      <c r="C28" s="171">
        <v>1</v>
      </c>
      <c r="D28" s="171">
        <v>8</v>
      </c>
      <c r="E28" s="182" t="s">
        <v>115</v>
      </c>
      <c r="F28" s="182" t="s">
        <v>115</v>
      </c>
      <c r="G28" s="182" t="s">
        <v>115</v>
      </c>
      <c r="H28" s="182" t="s">
        <v>115</v>
      </c>
      <c r="I28" s="183" t="s">
        <v>115</v>
      </c>
      <c r="J28" s="151"/>
      <c r="K28" s="151"/>
      <c r="P28" s="186"/>
      <c r="Q28" s="186"/>
    </row>
    <row r="29" spans="1:17" ht="12.75">
      <c r="A29" s="168" t="s">
        <v>231</v>
      </c>
      <c r="B29" s="171">
        <v>212</v>
      </c>
      <c r="C29" s="171">
        <v>47</v>
      </c>
      <c r="D29" s="171">
        <v>259</v>
      </c>
      <c r="E29" s="171">
        <v>206</v>
      </c>
      <c r="F29" s="171">
        <v>44</v>
      </c>
      <c r="G29" s="171">
        <v>2300</v>
      </c>
      <c r="H29" s="171">
        <v>4100</v>
      </c>
      <c r="I29" s="171">
        <v>654</v>
      </c>
      <c r="J29" s="151"/>
      <c r="K29" s="151"/>
      <c r="P29" s="186"/>
      <c r="Q29" s="186"/>
    </row>
    <row r="30" spans="1:17" ht="12.75">
      <c r="A30" s="178" t="s">
        <v>482</v>
      </c>
      <c r="B30" s="176">
        <f>IF(SUM(B27:B29)&lt;&gt;0,SUM(B27:B29),"-")</f>
        <v>219</v>
      </c>
      <c r="C30" s="176">
        <f>IF(SUM(C27:C29)&lt;&gt;0,SUM(C27:C29),"-")</f>
        <v>48</v>
      </c>
      <c r="D30" s="176">
        <f>IF(SUM(D27:D29)&lt;&gt;0,SUM(D27:D29),"-")</f>
        <v>267</v>
      </c>
      <c r="E30" s="176">
        <f>IF(SUM(E27:E29)&lt;&gt;0,SUM(E27:E29),"-")</f>
        <v>206</v>
      </c>
      <c r="F30" s="176">
        <f>IF(SUM(F27:F29)&lt;&gt;0,SUM(F27:F29),"-")</f>
        <v>44</v>
      </c>
      <c r="G30" s="176">
        <v>2300</v>
      </c>
      <c r="H30" s="176">
        <v>4100</v>
      </c>
      <c r="I30" s="176">
        <f>IF(SUM(I27:I29)&lt;&gt;0,SUM(I27:I29),"-")</f>
        <v>654</v>
      </c>
      <c r="J30" s="151"/>
      <c r="K30" s="151"/>
      <c r="P30" s="186"/>
      <c r="Q30" s="186"/>
    </row>
    <row r="31" spans="1:17" ht="12.75">
      <c r="A31" s="178"/>
      <c r="B31" s="176"/>
      <c r="C31" s="176"/>
      <c r="D31" s="176"/>
      <c r="E31" s="176"/>
      <c r="F31" s="176"/>
      <c r="G31" s="176"/>
      <c r="H31" s="176"/>
      <c r="I31" s="176"/>
      <c r="J31" s="151"/>
      <c r="K31" s="151"/>
      <c r="P31" s="186"/>
      <c r="Q31" s="186"/>
    </row>
    <row r="32" spans="1:17" ht="12.75">
      <c r="A32" s="168" t="s">
        <v>232</v>
      </c>
      <c r="B32" s="171">
        <v>5</v>
      </c>
      <c r="C32" s="171">
        <v>4</v>
      </c>
      <c r="D32" s="171">
        <v>9</v>
      </c>
      <c r="E32" s="171">
        <v>5</v>
      </c>
      <c r="F32" s="171">
        <v>4</v>
      </c>
      <c r="G32" s="171">
        <v>7775</v>
      </c>
      <c r="H32" s="171">
        <v>17095</v>
      </c>
      <c r="I32" s="171">
        <v>107</v>
      </c>
      <c r="J32" s="151"/>
      <c r="K32" s="151"/>
      <c r="P32" s="186"/>
      <c r="Q32" s="186"/>
    </row>
    <row r="33" spans="1:17" ht="12.75">
      <c r="A33" s="168" t="s">
        <v>233</v>
      </c>
      <c r="B33" s="171">
        <v>16</v>
      </c>
      <c r="C33" s="171">
        <v>2</v>
      </c>
      <c r="D33" s="171">
        <v>18</v>
      </c>
      <c r="E33" s="171">
        <v>14</v>
      </c>
      <c r="F33" s="171">
        <v>2</v>
      </c>
      <c r="G33" s="171">
        <v>5000</v>
      </c>
      <c r="H33" s="171">
        <v>7500</v>
      </c>
      <c r="I33" s="171">
        <v>85</v>
      </c>
      <c r="J33" s="151"/>
      <c r="K33" s="151"/>
      <c r="P33" s="186"/>
      <c r="Q33" s="186"/>
    </row>
    <row r="34" spans="1:17" ht="12.75">
      <c r="A34" s="168" t="s">
        <v>234</v>
      </c>
      <c r="B34" s="182" t="s">
        <v>115</v>
      </c>
      <c r="C34" s="171">
        <v>9</v>
      </c>
      <c r="D34" s="171">
        <v>9</v>
      </c>
      <c r="E34" s="182" t="s">
        <v>115</v>
      </c>
      <c r="F34" s="171">
        <v>8</v>
      </c>
      <c r="G34" s="182" t="s">
        <v>115</v>
      </c>
      <c r="H34" s="171">
        <v>14000</v>
      </c>
      <c r="I34" s="171">
        <v>112</v>
      </c>
      <c r="J34" s="151"/>
      <c r="K34" s="151"/>
      <c r="P34" s="186"/>
      <c r="Q34" s="186"/>
    </row>
    <row r="35" spans="1:17" ht="12.75">
      <c r="A35" s="168" t="s">
        <v>235</v>
      </c>
      <c r="B35" s="171">
        <v>17</v>
      </c>
      <c r="C35" s="182" t="s">
        <v>115</v>
      </c>
      <c r="D35" s="171">
        <v>17</v>
      </c>
      <c r="E35" s="171">
        <v>13</v>
      </c>
      <c r="F35" s="182" t="s">
        <v>115</v>
      </c>
      <c r="G35" s="171">
        <v>5250</v>
      </c>
      <c r="H35" s="182" t="s">
        <v>115</v>
      </c>
      <c r="I35" s="171">
        <v>68</v>
      </c>
      <c r="J35" s="151"/>
      <c r="K35" s="151"/>
      <c r="P35" s="186"/>
      <c r="Q35" s="186"/>
    </row>
    <row r="36" spans="1:17" ht="12.75">
      <c r="A36" s="172" t="s">
        <v>236</v>
      </c>
      <c r="B36" s="176">
        <f>IF(SUM(B32:B35)&lt;&gt;0,SUM(B32:B35),"-")</f>
        <v>38</v>
      </c>
      <c r="C36" s="176">
        <f>IF(SUM(C32:C35)&lt;&gt;0,SUM(C32:C35),"-")</f>
        <v>15</v>
      </c>
      <c r="D36" s="176">
        <f>IF(SUM(D32:D35)&lt;&gt;0,SUM(D32:D35),"-")</f>
        <v>53</v>
      </c>
      <c r="E36" s="176">
        <f>IF(SUM(E32:E35)&lt;&gt;0,SUM(E32:E35),"-")</f>
        <v>32</v>
      </c>
      <c r="F36" s="176">
        <f>IF(SUM(F32:F35)&lt;&gt;0,SUM(F32:F35),"-")</f>
        <v>14</v>
      </c>
      <c r="G36" s="176">
        <v>5535.15625</v>
      </c>
      <c r="H36" s="176">
        <v>13955.714285714286</v>
      </c>
      <c r="I36" s="176">
        <f>IF(SUM(I32:I35)&lt;&gt;0,SUM(I32:I35),"-")</f>
        <v>372</v>
      </c>
      <c r="J36" s="151"/>
      <c r="K36" s="151"/>
      <c r="P36" s="186"/>
      <c r="Q36" s="186"/>
    </row>
    <row r="37" spans="1:17" ht="12.75">
      <c r="A37" s="172"/>
      <c r="B37" s="176"/>
      <c r="C37" s="176"/>
      <c r="D37" s="176"/>
      <c r="E37" s="176"/>
      <c r="F37" s="176"/>
      <c r="G37" s="176"/>
      <c r="H37" s="176"/>
      <c r="I37" s="176"/>
      <c r="J37" s="151"/>
      <c r="K37" s="151"/>
      <c r="P37" s="186"/>
      <c r="Q37" s="186"/>
    </row>
    <row r="38" spans="1:17" ht="12.75">
      <c r="A38" s="172" t="s">
        <v>237</v>
      </c>
      <c r="B38" s="176">
        <v>66</v>
      </c>
      <c r="C38" s="187" t="s">
        <v>115</v>
      </c>
      <c r="D38" s="176">
        <v>66</v>
      </c>
      <c r="E38" s="176">
        <v>66</v>
      </c>
      <c r="F38" s="187" t="s">
        <v>115</v>
      </c>
      <c r="G38" s="176">
        <v>4000</v>
      </c>
      <c r="H38" s="187" t="s">
        <v>115</v>
      </c>
      <c r="I38" s="176">
        <v>264</v>
      </c>
      <c r="J38" s="151"/>
      <c r="K38" s="151"/>
      <c r="P38" s="186"/>
      <c r="Q38" s="186"/>
    </row>
    <row r="39" spans="1:17" ht="12.75">
      <c r="A39" s="172"/>
      <c r="B39" s="176"/>
      <c r="C39" s="176"/>
      <c r="D39" s="176"/>
      <c r="E39" s="176"/>
      <c r="F39" s="176"/>
      <c r="G39" s="176"/>
      <c r="H39" s="171"/>
      <c r="I39" s="171"/>
      <c r="J39" s="151"/>
      <c r="K39" s="151"/>
      <c r="P39" s="186"/>
      <c r="Q39" s="186"/>
    </row>
    <row r="40" spans="1:17" ht="12.75">
      <c r="A40" s="177" t="s">
        <v>238</v>
      </c>
      <c r="B40" s="171">
        <v>9</v>
      </c>
      <c r="C40" s="182" t="s">
        <v>115</v>
      </c>
      <c r="D40" s="171">
        <v>9</v>
      </c>
      <c r="E40" s="171">
        <v>9</v>
      </c>
      <c r="F40" s="182" t="s">
        <v>115</v>
      </c>
      <c r="G40" s="171">
        <v>1222</v>
      </c>
      <c r="H40" s="171" t="s">
        <v>115</v>
      </c>
      <c r="I40" s="171">
        <v>11</v>
      </c>
      <c r="J40" s="151"/>
      <c r="K40" s="151"/>
      <c r="P40" s="186"/>
      <c r="Q40" s="186"/>
    </row>
    <row r="41" spans="1:17" ht="12.75">
      <c r="A41" s="177" t="s">
        <v>239</v>
      </c>
      <c r="B41" s="171" t="s">
        <v>168</v>
      </c>
      <c r="C41" s="182" t="s">
        <v>115</v>
      </c>
      <c r="D41" s="182" t="s">
        <v>115</v>
      </c>
      <c r="E41" s="182" t="s">
        <v>115</v>
      </c>
      <c r="F41" s="182" t="s">
        <v>115</v>
      </c>
      <c r="G41" s="171" t="s">
        <v>115</v>
      </c>
      <c r="H41" s="171" t="s">
        <v>115</v>
      </c>
      <c r="I41" s="183" t="s">
        <v>115</v>
      </c>
      <c r="J41" s="151"/>
      <c r="K41" s="151"/>
      <c r="P41" s="186"/>
      <c r="Q41" s="186"/>
    </row>
    <row r="42" spans="1:17" ht="12.75">
      <c r="A42" s="177" t="s">
        <v>240</v>
      </c>
      <c r="B42" s="171">
        <v>3</v>
      </c>
      <c r="C42" s="182" t="s">
        <v>115</v>
      </c>
      <c r="D42" s="171">
        <v>3</v>
      </c>
      <c r="E42" s="171">
        <v>3</v>
      </c>
      <c r="F42" s="182" t="s">
        <v>115</v>
      </c>
      <c r="G42" s="171">
        <v>3000</v>
      </c>
      <c r="H42" s="171" t="s">
        <v>115</v>
      </c>
      <c r="I42" s="171">
        <v>9</v>
      </c>
      <c r="J42" s="151"/>
      <c r="K42" s="151"/>
      <c r="P42" s="186"/>
      <c r="Q42" s="186"/>
    </row>
    <row r="43" spans="1:17" ht="12.75">
      <c r="A43" s="168" t="s">
        <v>241</v>
      </c>
      <c r="B43" s="171" t="s">
        <v>168</v>
      </c>
      <c r="C43" s="182" t="s">
        <v>115</v>
      </c>
      <c r="D43" s="171" t="s">
        <v>168</v>
      </c>
      <c r="E43" s="171" t="s">
        <v>168</v>
      </c>
      <c r="F43" s="182" t="s">
        <v>115</v>
      </c>
      <c r="G43" s="171" t="s">
        <v>115</v>
      </c>
      <c r="H43" s="171" t="s">
        <v>115</v>
      </c>
      <c r="I43" s="183" t="s">
        <v>115</v>
      </c>
      <c r="J43" s="151"/>
      <c r="K43" s="151"/>
      <c r="P43" s="186"/>
      <c r="Q43" s="186"/>
    </row>
    <row r="44" spans="1:17" ht="12.75">
      <c r="A44" s="168" t="s">
        <v>242</v>
      </c>
      <c r="B44" s="171">
        <v>75</v>
      </c>
      <c r="C44" s="171">
        <v>2</v>
      </c>
      <c r="D44" s="171">
        <v>77</v>
      </c>
      <c r="E44" s="171">
        <v>73</v>
      </c>
      <c r="F44" s="171">
        <v>2</v>
      </c>
      <c r="G44" s="171">
        <v>2000</v>
      </c>
      <c r="H44" s="171">
        <v>4000</v>
      </c>
      <c r="I44" s="171">
        <v>154</v>
      </c>
      <c r="J44" s="151"/>
      <c r="K44" s="151"/>
      <c r="P44" s="186"/>
      <c r="Q44" s="186"/>
    </row>
    <row r="45" spans="1:17" ht="12.75">
      <c r="A45" s="168" t="s">
        <v>243</v>
      </c>
      <c r="B45" s="182" t="s">
        <v>115</v>
      </c>
      <c r="C45" s="182" t="s">
        <v>115</v>
      </c>
      <c r="D45" s="182" t="s">
        <v>115</v>
      </c>
      <c r="E45" s="182" t="s">
        <v>115</v>
      </c>
      <c r="F45" s="182" t="s">
        <v>115</v>
      </c>
      <c r="G45" s="171" t="s">
        <v>115</v>
      </c>
      <c r="H45" s="171" t="s">
        <v>115</v>
      </c>
      <c r="I45" s="183" t="s">
        <v>115</v>
      </c>
      <c r="J45" s="151"/>
      <c r="K45" s="151"/>
      <c r="P45" s="186"/>
      <c r="Q45" s="186"/>
    </row>
    <row r="46" spans="1:17" ht="12.75">
      <c r="A46" s="168" t="s">
        <v>244</v>
      </c>
      <c r="B46" s="182" t="s">
        <v>115</v>
      </c>
      <c r="C46" s="182" t="s">
        <v>115</v>
      </c>
      <c r="D46" s="182" t="s">
        <v>115</v>
      </c>
      <c r="E46" s="182" t="s">
        <v>115</v>
      </c>
      <c r="F46" s="182" t="s">
        <v>115</v>
      </c>
      <c r="G46" s="171" t="s">
        <v>115</v>
      </c>
      <c r="H46" s="171" t="s">
        <v>115</v>
      </c>
      <c r="I46" s="183" t="s">
        <v>115</v>
      </c>
      <c r="J46" s="151"/>
      <c r="K46" s="151"/>
      <c r="P46" s="186"/>
      <c r="Q46" s="186"/>
    </row>
    <row r="47" spans="1:17" ht="12.75">
      <c r="A47" s="168" t="s">
        <v>245</v>
      </c>
      <c r="B47" s="182" t="s">
        <v>115</v>
      </c>
      <c r="C47" s="182" t="s">
        <v>115</v>
      </c>
      <c r="D47" s="182" t="s">
        <v>115</v>
      </c>
      <c r="E47" s="182" t="s">
        <v>115</v>
      </c>
      <c r="F47" s="182" t="s">
        <v>115</v>
      </c>
      <c r="G47" s="171" t="s">
        <v>115</v>
      </c>
      <c r="H47" s="171" t="s">
        <v>115</v>
      </c>
      <c r="I47" s="183" t="s">
        <v>115</v>
      </c>
      <c r="J47" s="151"/>
      <c r="K47" s="151"/>
      <c r="P47" s="186"/>
      <c r="Q47" s="186"/>
    </row>
    <row r="48" spans="1:17" ht="12.75">
      <c r="A48" s="168" t="s">
        <v>246</v>
      </c>
      <c r="B48" s="171">
        <v>27</v>
      </c>
      <c r="C48" s="182" t="s">
        <v>115</v>
      </c>
      <c r="D48" s="171">
        <v>27</v>
      </c>
      <c r="E48" s="171">
        <v>27</v>
      </c>
      <c r="F48" s="182" t="s">
        <v>115</v>
      </c>
      <c r="G48" s="171">
        <v>1100</v>
      </c>
      <c r="H48" s="171" t="s">
        <v>115</v>
      </c>
      <c r="I48" s="171">
        <v>30</v>
      </c>
      <c r="J48" s="151"/>
      <c r="K48" s="151"/>
      <c r="P48" s="186"/>
      <c r="Q48" s="186"/>
    </row>
    <row r="49" spans="1:17" ht="12.75">
      <c r="A49" s="178" t="s">
        <v>483</v>
      </c>
      <c r="B49" s="176">
        <f>IF(SUM(B40:B48)&lt;&gt;0,SUM(B40:B48),"-")</f>
        <v>114</v>
      </c>
      <c r="C49" s="176">
        <f>IF(SUM(C40:C48)&lt;&gt;0,SUM(C40:C48),"-")</f>
        <v>2</v>
      </c>
      <c r="D49" s="176">
        <f>IF(SUM(D40:D48)&lt;&gt;0,SUM(D40:D48),"-")</f>
        <v>116</v>
      </c>
      <c r="E49" s="176">
        <f>IF(SUM(E40:E48)&lt;&gt;0,SUM(E40:E48),"-")</f>
        <v>112</v>
      </c>
      <c r="F49" s="176">
        <f>IF(SUM(F40:F48)&lt;&gt;0,SUM(F40:F48),"-")</f>
        <v>2</v>
      </c>
      <c r="G49" s="176">
        <v>1747.3035714285713</v>
      </c>
      <c r="H49" s="176">
        <v>4000</v>
      </c>
      <c r="I49" s="176">
        <f>IF(SUM(I40:I48)&lt;&gt;0,SUM(I40:I48),"-")</f>
        <v>204</v>
      </c>
      <c r="J49" s="151"/>
      <c r="K49" s="151"/>
      <c r="P49" s="186"/>
      <c r="Q49" s="186"/>
    </row>
    <row r="50" spans="1:17" ht="12.75">
      <c r="A50" s="178"/>
      <c r="B50" s="176"/>
      <c r="C50" s="176"/>
      <c r="D50" s="176"/>
      <c r="E50" s="176"/>
      <c r="F50" s="176"/>
      <c r="G50" s="176"/>
      <c r="H50" s="176"/>
      <c r="I50" s="176"/>
      <c r="J50" s="151"/>
      <c r="K50" s="151"/>
      <c r="P50" s="186"/>
      <c r="Q50" s="186"/>
    </row>
    <row r="51" spans="1:17" ht="12.75">
      <c r="A51" s="172" t="s">
        <v>247</v>
      </c>
      <c r="B51" s="176">
        <v>15</v>
      </c>
      <c r="C51" s="187" t="s">
        <v>115</v>
      </c>
      <c r="D51" s="176">
        <v>15</v>
      </c>
      <c r="E51" s="176">
        <v>15</v>
      </c>
      <c r="F51" s="187" t="s">
        <v>115</v>
      </c>
      <c r="G51" s="176">
        <v>4000</v>
      </c>
      <c r="H51" s="187" t="s">
        <v>115</v>
      </c>
      <c r="I51" s="176">
        <v>60</v>
      </c>
      <c r="J51" s="151"/>
      <c r="K51" s="151"/>
      <c r="P51" s="186"/>
      <c r="Q51" s="186"/>
    </row>
    <row r="52" spans="1:17" ht="12.75">
      <c r="A52" s="172"/>
      <c r="B52" s="176"/>
      <c r="C52" s="176"/>
      <c r="D52" s="176"/>
      <c r="E52" s="176"/>
      <c r="F52" s="176"/>
      <c r="G52" s="176"/>
      <c r="H52" s="171"/>
      <c r="I52" s="171"/>
      <c r="J52" s="151"/>
      <c r="K52" s="151"/>
      <c r="P52" s="186"/>
      <c r="Q52" s="186"/>
    </row>
    <row r="53" spans="1:17" ht="12.75">
      <c r="A53" s="168" t="s">
        <v>248</v>
      </c>
      <c r="B53" s="182" t="s">
        <v>115</v>
      </c>
      <c r="C53" s="171">
        <v>20</v>
      </c>
      <c r="D53" s="171">
        <v>20</v>
      </c>
      <c r="E53" s="182" t="s">
        <v>115</v>
      </c>
      <c r="F53" s="171">
        <v>20</v>
      </c>
      <c r="G53" s="182" t="s">
        <v>115</v>
      </c>
      <c r="H53" s="171">
        <v>7500</v>
      </c>
      <c r="I53" s="171">
        <v>150</v>
      </c>
      <c r="J53" s="151"/>
      <c r="K53" s="151"/>
      <c r="P53" s="186"/>
      <c r="Q53" s="186"/>
    </row>
    <row r="54" spans="1:17" ht="12.75">
      <c r="A54" s="177" t="s">
        <v>249</v>
      </c>
      <c r="B54" s="182" t="s">
        <v>115</v>
      </c>
      <c r="C54" s="182" t="s">
        <v>115</v>
      </c>
      <c r="D54" s="182" t="s">
        <v>115</v>
      </c>
      <c r="E54" s="182" t="s">
        <v>115</v>
      </c>
      <c r="F54" s="182" t="s">
        <v>115</v>
      </c>
      <c r="G54" s="182" t="s">
        <v>115</v>
      </c>
      <c r="H54" s="171" t="s">
        <v>115</v>
      </c>
      <c r="I54" s="183" t="s">
        <v>115</v>
      </c>
      <c r="J54" s="151"/>
      <c r="K54" s="151"/>
      <c r="P54" s="186"/>
      <c r="Q54" s="186"/>
    </row>
    <row r="55" spans="1:17" ht="12.75">
      <c r="A55" s="168" t="s">
        <v>250</v>
      </c>
      <c r="B55" s="182" t="s">
        <v>115</v>
      </c>
      <c r="C55" s="171">
        <v>4</v>
      </c>
      <c r="D55" s="171">
        <v>4</v>
      </c>
      <c r="E55" s="182" t="s">
        <v>115</v>
      </c>
      <c r="F55" s="171">
        <v>4</v>
      </c>
      <c r="G55" s="182" t="s">
        <v>115</v>
      </c>
      <c r="H55" s="171">
        <v>4500</v>
      </c>
      <c r="I55" s="171">
        <v>18</v>
      </c>
      <c r="J55" s="151"/>
      <c r="K55" s="151"/>
      <c r="P55" s="186"/>
      <c r="Q55" s="186"/>
    </row>
    <row r="56" spans="1:17" ht="12.75">
      <c r="A56" s="168" t="s">
        <v>251</v>
      </c>
      <c r="B56" s="171">
        <v>25</v>
      </c>
      <c r="C56" s="182" t="s">
        <v>115</v>
      </c>
      <c r="D56" s="171">
        <v>25</v>
      </c>
      <c r="E56" s="171">
        <v>25</v>
      </c>
      <c r="F56" s="171" t="s">
        <v>168</v>
      </c>
      <c r="G56" s="171">
        <v>3500</v>
      </c>
      <c r="H56" s="171" t="s">
        <v>115</v>
      </c>
      <c r="I56" s="171">
        <v>87.5</v>
      </c>
      <c r="J56" s="151"/>
      <c r="K56" s="151"/>
      <c r="P56" s="186"/>
      <c r="Q56" s="186"/>
    </row>
    <row r="57" spans="1:17" ht="12.75">
      <c r="A57" s="168" t="s">
        <v>252</v>
      </c>
      <c r="B57" s="171" t="s">
        <v>168</v>
      </c>
      <c r="C57" s="182" t="s">
        <v>115</v>
      </c>
      <c r="D57" s="182" t="s">
        <v>115</v>
      </c>
      <c r="E57" s="182" t="s">
        <v>115</v>
      </c>
      <c r="F57" s="182" t="s">
        <v>115</v>
      </c>
      <c r="G57" s="182" t="s">
        <v>115</v>
      </c>
      <c r="H57" s="182" t="s">
        <v>115</v>
      </c>
      <c r="I57" s="183" t="s">
        <v>115</v>
      </c>
      <c r="J57" s="151"/>
      <c r="K57" s="151"/>
      <c r="P57" s="186"/>
      <c r="Q57" s="186"/>
    </row>
    <row r="58" spans="1:17" ht="12.75">
      <c r="A58" s="178" t="s">
        <v>253</v>
      </c>
      <c r="B58" s="176">
        <f>IF(SUM(B53:B57)&lt;&gt;0,SUM(B53:B57),"-")</f>
        <v>25</v>
      </c>
      <c r="C58" s="176">
        <f>IF(SUM(C53:C57)&lt;&gt;0,SUM(C53:C57),"-")</f>
        <v>24</v>
      </c>
      <c r="D58" s="176">
        <f>IF(SUM(D53:D57)&lt;&gt;0,SUM(D53:D57),"-")</f>
        <v>49</v>
      </c>
      <c r="E58" s="176">
        <f>IF(SUM(E53:E57)&lt;&gt;0,SUM(E53:E57),"-")</f>
        <v>25</v>
      </c>
      <c r="F58" s="176">
        <f>IF(SUM(F53:F57)&lt;&gt;0,SUM(F53:F57),"-")</f>
        <v>24</v>
      </c>
      <c r="G58" s="176">
        <v>3500</v>
      </c>
      <c r="H58" s="176">
        <v>7000</v>
      </c>
      <c r="I58" s="176">
        <f>IF(SUM(I53:I57)&lt;&gt;0,SUM(I53:I57),"-")</f>
        <v>255.5</v>
      </c>
      <c r="J58" s="151"/>
      <c r="K58" s="151"/>
      <c r="P58" s="186"/>
      <c r="Q58" s="186"/>
    </row>
    <row r="59" spans="1:17" ht="12.75">
      <c r="A59" s="178"/>
      <c r="B59" s="176"/>
      <c r="C59" s="176"/>
      <c r="D59" s="176"/>
      <c r="E59" s="176"/>
      <c r="F59" s="176"/>
      <c r="G59" s="176"/>
      <c r="H59" s="176"/>
      <c r="I59" s="176"/>
      <c r="J59" s="151"/>
      <c r="K59" s="151"/>
      <c r="P59" s="186"/>
      <c r="Q59" s="186"/>
    </row>
    <row r="60" spans="1:17" ht="12.75">
      <c r="A60" s="168" t="s">
        <v>254</v>
      </c>
      <c r="B60" s="171">
        <v>89</v>
      </c>
      <c r="C60" s="171">
        <v>9903</v>
      </c>
      <c r="D60" s="171">
        <v>9992</v>
      </c>
      <c r="E60" s="171">
        <v>89</v>
      </c>
      <c r="F60" s="171">
        <v>9855</v>
      </c>
      <c r="G60" s="171">
        <v>5000</v>
      </c>
      <c r="H60" s="171">
        <v>18000</v>
      </c>
      <c r="I60" s="171">
        <v>177835</v>
      </c>
      <c r="J60" s="151"/>
      <c r="K60" s="151"/>
      <c r="P60" s="186"/>
      <c r="Q60" s="186"/>
    </row>
    <row r="61" spans="1:17" ht="12.75">
      <c r="A61" s="177" t="s">
        <v>255</v>
      </c>
      <c r="B61" s="171">
        <v>108</v>
      </c>
      <c r="C61" s="182" t="s">
        <v>115</v>
      </c>
      <c r="D61" s="171">
        <v>108</v>
      </c>
      <c r="E61" s="171">
        <v>108</v>
      </c>
      <c r="F61" s="182" t="s">
        <v>115</v>
      </c>
      <c r="G61" s="171">
        <v>1850</v>
      </c>
      <c r="H61" s="182" t="s">
        <v>115</v>
      </c>
      <c r="I61" s="171">
        <v>200</v>
      </c>
      <c r="J61" s="151"/>
      <c r="K61" s="151"/>
      <c r="P61" s="186"/>
      <c r="Q61" s="186"/>
    </row>
    <row r="62" spans="1:17" ht="12.75">
      <c r="A62" s="168" t="s">
        <v>256</v>
      </c>
      <c r="B62" s="171">
        <v>1178</v>
      </c>
      <c r="C62" s="171">
        <v>338</v>
      </c>
      <c r="D62" s="171">
        <v>1516</v>
      </c>
      <c r="E62" s="171">
        <v>1140</v>
      </c>
      <c r="F62" s="171">
        <v>269</v>
      </c>
      <c r="G62" s="171">
        <v>6000</v>
      </c>
      <c r="H62" s="171">
        <v>14219</v>
      </c>
      <c r="I62" s="171">
        <v>10665</v>
      </c>
      <c r="J62" s="151"/>
      <c r="K62" s="151"/>
      <c r="P62" s="186"/>
      <c r="Q62" s="186"/>
    </row>
    <row r="63" spans="1:19" ht="12.75">
      <c r="A63" s="172" t="s">
        <v>257</v>
      </c>
      <c r="B63" s="176">
        <f>IF(SUM(B60:B62)&lt;&gt;0,SUM(B60:B62),"-")</f>
        <v>1375</v>
      </c>
      <c r="C63" s="176">
        <f>IF(SUM(C60:C62)&lt;&gt;0,SUM(C60:C62),"-")</f>
        <v>10241</v>
      </c>
      <c r="D63" s="176">
        <f>IF(SUM(D60:D62)&lt;&gt;0,SUM(D60:D62),"-")</f>
        <v>11616</v>
      </c>
      <c r="E63" s="176">
        <f>IF(SUM(E60:E62)&lt;&gt;0,SUM(E60:E62),"-")</f>
        <v>1337</v>
      </c>
      <c r="F63" s="176">
        <f>IF(SUM(F60:F62)&lt;&gt;0,SUM(F60:F62),"-")</f>
        <v>10124</v>
      </c>
      <c r="G63" s="176">
        <v>5598.204936424831</v>
      </c>
      <c r="H63" s="176">
        <v>17899.536843145</v>
      </c>
      <c r="I63" s="176">
        <f>IF(SUM(I60:I62)&lt;&gt;0,SUM(I60:I62),"-")</f>
        <v>188700</v>
      </c>
      <c r="J63" s="151"/>
      <c r="K63" s="151"/>
      <c r="M63" s="186"/>
      <c r="N63" s="186"/>
      <c r="O63" s="186"/>
      <c r="P63" s="186"/>
      <c r="Q63" s="186"/>
      <c r="S63" s="186"/>
    </row>
    <row r="64" spans="1:19" ht="12.75">
      <c r="A64" s="172"/>
      <c r="B64" s="176"/>
      <c r="C64" s="176"/>
      <c r="D64" s="176"/>
      <c r="E64" s="176"/>
      <c r="F64" s="176"/>
      <c r="G64" s="176"/>
      <c r="H64" s="176"/>
      <c r="I64" s="176"/>
      <c r="J64" s="151"/>
      <c r="K64" s="151"/>
      <c r="M64" s="186"/>
      <c r="N64" s="186"/>
      <c r="O64" s="186"/>
      <c r="P64" s="186"/>
      <c r="Q64" s="186"/>
      <c r="S64" s="186"/>
    </row>
    <row r="65" spans="1:17" ht="12.75">
      <c r="A65" s="172" t="s">
        <v>258</v>
      </c>
      <c r="B65" s="187" t="s">
        <v>115</v>
      </c>
      <c r="C65" s="176">
        <v>6051</v>
      </c>
      <c r="D65" s="176">
        <v>6051</v>
      </c>
      <c r="E65" s="187" t="s">
        <v>115</v>
      </c>
      <c r="F65" s="176">
        <v>5412</v>
      </c>
      <c r="G65" s="187" t="s">
        <v>115</v>
      </c>
      <c r="H65" s="176">
        <v>16355</v>
      </c>
      <c r="I65" s="176">
        <v>88513</v>
      </c>
      <c r="J65" s="151"/>
      <c r="K65" s="151"/>
      <c r="P65" s="186"/>
      <c r="Q65" s="186"/>
    </row>
    <row r="66" spans="1:17" ht="12.75">
      <c r="A66" s="172"/>
      <c r="B66" s="176"/>
      <c r="C66" s="176"/>
      <c r="D66" s="176"/>
      <c r="E66" s="176"/>
      <c r="F66" s="176"/>
      <c r="G66" s="176"/>
      <c r="H66" s="171"/>
      <c r="I66" s="171"/>
      <c r="J66" s="151"/>
      <c r="K66" s="151"/>
      <c r="P66" s="186"/>
      <c r="Q66" s="186"/>
    </row>
    <row r="67" spans="1:17" ht="12.75">
      <c r="A67" s="168" t="s">
        <v>259</v>
      </c>
      <c r="B67" s="171">
        <v>620</v>
      </c>
      <c r="C67" s="182" t="s">
        <v>115</v>
      </c>
      <c r="D67" s="171">
        <v>620</v>
      </c>
      <c r="E67" s="171">
        <v>620</v>
      </c>
      <c r="F67" s="182" t="s">
        <v>115</v>
      </c>
      <c r="G67" s="171">
        <v>4700</v>
      </c>
      <c r="H67" s="171" t="s">
        <v>115</v>
      </c>
      <c r="I67" s="171">
        <v>2914</v>
      </c>
      <c r="J67" s="151"/>
      <c r="K67" s="151"/>
      <c r="P67" s="186"/>
      <c r="Q67" s="186"/>
    </row>
    <row r="68" spans="1:17" ht="12.75">
      <c r="A68" s="177" t="s">
        <v>260</v>
      </c>
      <c r="B68" s="171">
        <v>100</v>
      </c>
      <c r="C68" s="171">
        <v>12</v>
      </c>
      <c r="D68" s="171">
        <v>112</v>
      </c>
      <c r="E68" s="171">
        <v>95</v>
      </c>
      <c r="F68" s="171">
        <v>10</v>
      </c>
      <c r="G68" s="171">
        <v>3949.6</v>
      </c>
      <c r="H68" s="171">
        <v>7000</v>
      </c>
      <c r="I68" s="171">
        <v>445</v>
      </c>
      <c r="J68" s="151"/>
      <c r="K68" s="151"/>
      <c r="P68" s="186"/>
      <c r="Q68" s="186"/>
    </row>
    <row r="69" spans="1:17" ht="12.75">
      <c r="A69" s="172" t="s">
        <v>261</v>
      </c>
      <c r="B69" s="176">
        <f>IF(SUM(B67:B68)&lt;&gt;0,SUM(B66:B68),"-")</f>
        <v>720</v>
      </c>
      <c r="C69" s="176">
        <f>IF(SUM(C67:C68)&lt;&gt;0,SUM(C66:C68),"-")</f>
        <v>12</v>
      </c>
      <c r="D69" s="176">
        <f>IF(SUM(D67:D68)&lt;&gt;0,SUM(D66:D68),"-")</f>
        <v>732</v>
      </c>
      <c r="E69" s="176">
        <f>IF(SUM(E67:E68)&lt;&gt;0,SUM(E66:E68),"-")</f>
        <v>715</v>
      </c>
      <c r="F69" s="176">
        <f>IF(SUM(F67:F68)&lt;&gt;0,SUM(F66:F68),"-")</f>
        <v>10</v>
      </c>
      <c r="G69" s="176">
        <v>4600.296503496504</v>
      </c>
      <c r="H69" s="176">
        <v>7000</v>
      </c>
      <c r="I69" s="176">
        <f>IF(SUM(I67:I68)&lt;&gt;0,SUM(I67:I68),"-")</f>
        <v>3359</v>
      </c>
      <c r="J69" s="151"/>
      <c r="K69" s="151"/>
      <c r="P69" s="186"/>
      <c r="Q69" s="186"/>
    </row>
    <row r="70" spans="1:17" ht="12.75">
      <c r="A70" s="172"/>
      <c r="B70" s="176"/>
      <c r="C70" s="176"/>
      <c r="D70" s="176"/>
      <c r="E70" s="176"/>
      <c r="F70" s="176"/>
      <c r="G70" s="176"/>
      <c r="H70" s="176"/>
      <c r="I70" s="176"/>
      <c r="J70" s="151"/>
      <c r="K70" s="151"/>
      <c r="P70" s="186"/>
      <c r="Q70" s="186"/>
    </row>
    <row r="71" spans="1:17" ht="12.75">
      <c r="A71" s="177" t="s">
        <v>262</v>
      </c>
      <c r="B71" s="182" t="s">
        <v>115</v>
      </c>
      <c r="C71" s="171">
        <v>720</v>
      </c>
      <c r="D71" s="171">
        <v>720</v>
      </c>
      <c r="E71" s="182" t="s">
        <v>115</v>
      </c>
      <c r="F71" s="171">
        <v>650</v>
      </c>
      <c r="G71" s="171" t="s">
        <v>115</v>
      </c>
      <c r="H71" s="171">
        <v>14982</v>
      </c>
      <c r="I71" s="171">
        <v>9738</v>
      </c>
      <c r="J71" s="151"/>
      <c r="K71" s="151"/>
      <c r="P71" s="186"/>
      <c r="Q71" s="186"/>
    </row>
    <row r="72" spans="1:17" ht="12.75">
      <c r="A72" s="177" t="s">
        <v>263</v>
      </c>
      <c r="B72" s="171">
        <v>122</v>
      </c>
      <c r="C72" s="182" t="s">
        <v>115</v>
      </c>
      <c r="D72" s="171">
        <v>122</v>
      </c>
      <c r="E72" s="171">
        <v>122</v>
      </c>
      <c r="F72" s="182" t="s">
        <v>115</v>
      </c>
      <c r="G72" s="171">
        <v>10100</v>
      </c>
      <c r="H72" s="182" t="s">
        <v>115</v>
      </c>
      <c r="I72" s="171">
        <v>1232</v>
      </c>
      <c r="J72" s="151"/>
      <c r="K72" s="151"/>
      <c r="P72" s="186"/>
      <c r="Q72" s="186"/>
    </row>
    <row r="73" spans="1:17" ht="12.75">
      <c r="A73" s="177" t="s">
        <v>264</v>
      </c>
      <c r="B73" s="171">
        <v>2</v>
      </c>
      <c r="C73" s="171">
        <v>1</v>
      </c>
      <c r="D73" s="171">
        <v>3</v>
      </c>
      <c r="E73" s="171">
        <v>2</v>
      </c>
      <c r="F73" s="171">
        <v>1</v>
      </c>
      <c r="G73" s="171">
        <v>5000</v>
      </c>
      <c r="H73" s="171">
        <v>6500</v>
      </c>
      <c r="I73" s="171">
        <v>16.5</v>
      </c>
      <c r="J73" s="151"/>
      <c r="K73" s="151"/>
      <c r="P73" s="186"/>
      <c r="Q73" s="186"/>
    </row>
    <row r="74" spans="1:17" ht="12.75">
      <c r="A74" s="168" t="s">
        <v>265</v>
      </c>
      <c r="B74" s="171" t="s">
        <v>168</v>
      </c>
      <c r="C74" s="171">
        <v>125</v>
      </c>
      <c r="D74" s="171">
        <v>125</v>
      </c>
      <c r="E74" s="182" t="s">
        <v>115</v>
      </c>
      <c r="F74" s="171">
        <v>125</v>
      </c>
      <c r="G74" s="182" t="s">
        <v>115</v>
      </c>
      <c r="H74" s="171">
        <v>6632</v>
      </c>
      <c r="I74" s="171">
        <v>829</v>
      </c>
      <c r="J74" s="151"/>
      <c r="K74" s="151"/>
      <c r="P74" s="186"/>
      <c r="Q74" s="186"/>
    </row>
    <row r="75" spans="1:17" ht="12.75">
      <c r="A75" s="168" t="s">
        <v>266</v>
      </c>
      <c r="B75" s="171">
        <v>399</v>
      </c>
      <c r="C75" s="171">
        <v>296</v>
      </c>
      <c r="D75" s="171">
        <v>695</v>
      </c>
      <c r="E75" s="171">
        <v>399</v>
      </c>
      <c r="F75" s="171">
        <v>126</v>
      </c>
      <c r="G75" s="171">
        <v>7200</v>
      </c>
      <c r="H75" s="171">
        <v>8200</v>
      </c>
      <c r="I75" s="171">
        <v>3906</v>
      </c>
      <c r="J75" s="151"/>
      <c r="K75" s="151"/>
      <c r="P75" s="186"/>
      <c r="Q75" s="186"/>
    </row>
    <row r="76" spans="1:17" ht="12.75">
      <c r="A76" s="177" t="s">
        <v>267</v>
      </c>
      <c r="B76" s="171">
        <v>38</v>
      </c>
      <c r="C76" s="171">
        <v>2</v>
      </c>
      <c r="D76" s="171">
        <v>40</v>
      </c>
      <c r="E76" s="171">
        <v>38</v>
      </c>
      <c r="F76" s="171">
        <v>2</v>
      </c>
      <c r="G76" s="171">
        <v>2800</v>
      </c>
      <c r="H76" s="171">
        <v>7000</v>
      </c>
      <c r="I76" s="171">
        <v>120</v>
      </c>
      <c r="J76" s="151"/>
      <c r="K76" s="151"/>
      <c r="P76" s="186"/>
      <c r="Q76" s="186"/>
    </row>
    <row r="77" spans="1:17" ht="12.75">
      <c r="A77" s="177" t="s">
        <v>268</v>
      </c>
      <c r="B77" s="171">
        <v>1067</v>
      </c>
      <c r="C77" s="171">
        <v>40</v>
      </c>
      <c r="D77" s="171">
        <v>1107</v>
      </c>
      <c r="E77" s="171">
        <v>1067</v>
      </c>
      <c r="F77" s="171">
        <v>40</v>
      </c>
      <c r="G77" s="171">
        <v>5000</v>
      </c>
      <c r="H77" s="171">
        <v>9500</v>
      </c>
      <c r="I77" s="171">
        <v>5715</v>
      </c>
      <c r="J77" s="151"/>
      <c r="K77" s="151"/>
      <c r="P77" s="186"/>
      <c r="Q77" s="186"/>
    </row>
    <row r="78" spans="1:17" ht="12.75">
      <c r="A78" s="168" t="s">
        <v>269</v>
      </c>
      <c r="B78" s="171">
        <v>451</v>
      </c>
      <c r="C78" s="171">
        <v>1261</v>
      </c>
      <c r="D78" s="171">
        <v>1712</v>
      </c>
      <c r="E78" s="171">
        <v>441</v>
      </c>
      <c r="F78" s="171">
        <v>1261</v>
      </c>
      <c r="G78" s="171">
        <v>5600</v>
      </c>
      <c r="H78" s="171">
        <v>12400</v>
      </c>
      <c r="I78" s="171">
        <v>18106</v>
      </c>
      <c r="J78" s="151"/>
      <c r="K78" s="151"/>
      <c r="P78" s="186"/>
      <c r="Q78" s="186"/>
    </row>
    <row r="79" spans="1:17" ht="12.75">
      <c r="A79" s="178" t="s">
        <v>484</v>
      </c>
      <c r="B79" s="176">
        <f>IF(SUM(B71:B78)&lt;&gt;0,SUM(B71:B78),"-")</f>
        <v>2079</v>
      </c>
      <c r="C79" s="176">
        <f>IF(SUM(C71:C78)&lt;&gt;0,SUM(C71:C78),"-")</f>
        <v>2445</v>
      </c>
      <c r="D79" s="176">
        <f>IF(SUM(D71:D78)&lt;&gt;0,SUM(D71:D78),"-")</f>
        <v>4524</v>
      </c>
      <c r="E79" s="176">
        <f>IF(SUM(E71:E78)&lt;&gt;0,SUM(E71:E78),"-")</f>
        <v>2069</v>
      </c>
      <c r="F79" s="176">
        <f>IF(SUM(F71:F78)&lt;&gt;0,SUM(F71:F78),"-")</f>
        <v>2205</v>
      </c>
      <c r="G79" s="176">
        <v>5812.469792170131</v>
      </c>
      <c r="H79" s="176">
        <v>12533.968253968254</v>
      </c>
      <c r="I79" s="176">
        <f>IF(SUM(I71:I78)&lt;&gt;0,SUM(I71:I78),"-")</f>
        <v>39662.5</v>
      </c>
      <c r="J79" s="151"/>
      <c r="K79" s="151"/>
      <c r="P79" s="186"/>
      <c r="Q79" s="186"/>
    </row>
    <row r="80" spans="1:11" ht="12.75">
      <c r="A80" s="178"/>
      <c r="B80" s="176"/>
      <c r="C80" s="176"/>
      <c r="D80" s="176"/>
      <c r="E80" s="176"/>
      <c r="F80" s="176"/>
      <c r="G80" s="176"/>
      <c r="H80" s="176"/>
      <c r="I80" s="176"/>
      <c r="J80" s="151"/>
      <c r="K80" s="151"/>
    </row>
    <row r="81" spans="1:9" ht="12.75">
      <c r="A81" s="168" t="s">
        <v>270</v>
      </c>
      <c r="B81" s="171">
        <v>67</v>
      </c>
      <c r="C81" s="171">
        <v>24</v>
      </c>
      <c r="D81" s="171">
        <v>91</v>
      </c>
      <c r="E81" s="171">
        <v>67</v>
      </c>
      <c r="F81" s="171">
        <v>24</v>
      </c>
      <c r="G81" s="171">
        <v>1507.7164179104477</v>
      </c>
      <c r="H81" s="171">
        <v>2874.9583333333335</v>
      </c>
      <c r="I81" s="171">
        <v>170</v>
      </c>
    </row>
    <row r="82" spans="1:9" ht="12.75">
      <c r="A82" s="168" t="s">
        <v>271</v>
      </c>
      <c r="B82" s="171">
        <v>10</v>
      </c>
      <c r="C82" s="171">
        <v>25</v>
      </c>
      <c r="D82" s="171">
        <v>35</v>
      </c>
      <c r="E82" s="171">
        <v>10</v>
      </c>
      <c r="F82" s="171">
        <v>25</v>
      </c>
      <c r="G82" s="171">
        <v>1402</v>
      </c>
      <c r="H82" s="171">
        <v>3843</v>
      </c>
      <c r="I82" s="171">
        <v>110</v>
      </c>
    </row>
    <row r="83" spans="1:9" ht="12.75">
      <c r="A83" s="172" t="s">
        <v>272</v>
      </c>
      <c r="B83" s="176">
        <f>IF(SUM(B81:B82)&lt;&gt;0,SUM(B80:B82),"-")</f>
        <v>77</v>
      </c>
      <c r="C83" s="176">
        <f>IF(SUM(C81:C82)&lt;&gt;0,SUM(C80:C82),"-")</f>
        <v>49</v>
      </c>
      <c r="D83" s="176">
        <f>IF(SUM(D81:D82)&lt;&gt;0,SUM(D80:D82),"-")</f>
        <v>126</v>
      </c>
      <c r="E83" s="176">
        <f>IF(SUM(E81:E82)&lt;&gt;0,SUM(E80:E82),"-")</f>
        <v>77</v>
      </c>
      <c r="F83" s="176">
        <f>IF(SUM(F81:F82)&lt;&gt;0,SUM(F80:F82),"-")</f>
        <v>49</v>
      </c>
      <c r="G83" s="176">
        <v>1493.987012987013</v>
      </c>
      <c r="H83" s="176">
        <v>3368.8571428571427</v>
      </c>
      <c r="I83" s="176">
        <f>IF(SUM(I81:I82)&lt;&gt;0,SUM(I80:I82),"-")</f>
        <v>280</v>
      </c>
    </row>
    <row r="84" spans="1:9" ht="12.75">
      <c r="A84" s="172"/>
      <c r="B84" s="176"/>
      <c r="C84" s="176"/>
      <c r="D84" s="176"/>
      <c r="E84" s="176"/>
      <c r="F84" s="176"/>
      <c r="G84" s="176"/>
      <c r="H84" s="176"/>
      <c r="I84" s="176"/>
    </row>
    <row r="85" spans="1:9" ht="13.5" thickBot="1">
      <c r="A85" s="309" t="s">
        <v>273</v>
      </c>
      <c r="B85" s="310">
        <f>IF(SUM(B12,B14,B16,B21,B23,B25,B30,B36,B38,B49,B51,B58,B63,B65,B69,B79,B83)&lt;&gt;0,SUM(B12,B14,B16,B21,B23,B25,B30,B36,B38,B49,B51,B58,B63,B65,B69,B79,B83),"-")</f>
        <v>4758</v>
      </c>
      <c r="C85" s="310">
        <f>IF(SUM(C12,C14,C16,C21,C23,C25,C30,C36,C38,C49,C51,C58,C63,C65,C69,C79,C83)&lt;&gt;0,SUM(C12,C14,C16,C21,C23,C25,C30,C36,C38,C49,C51,C58,C63,C65,C69,C79,C83),"-")</f>
        <v>18887</v>
      </c>
      <c r="D85" s="310">
        <f>IF(SUM(D12,D14,D16,D21,D23,D25,D30,D36,D38,D49,D51,D58,D63,D65,D69,D79,D83)&lt;&gt;0,SUM(D12,D14,D16,D21,D23,D25,D30,D36,D38,D49,D51,D58,D63,D65,D69,D79,D83),"-")</f>
        <v>23645</v>
      </c>
      <c r="E85" s="310">
        <f>IF(SUM(E12,E14,E16,E21,E23,E25,E30,E36,E38,E49,E51,E58,E63,E65,E69,E79,E83)&lt;&gt;0,SUM(E12,E14,E16,E21,E23,E25,E30,E36,E38,E49,E51,E58,E63,E65,E69,E79,E83),"-")</f>
        <v>4654</v>
      </c>
      <c r="F85" s="310">
        <f>IF(SUM(F12,F14,F16,F21,F23,F25,F30,F36,F38,F49,F51,F58,F63,F65,F69,F79,F83)&lt;&gt;0,SUM(F12,F14,F16,F21,F23,F25,F30,F36,F38,F49,F51,F58,F63,F65,F69,F79,F83),"-")</f>
        <v>17884</v>
      </c>
      <c r="G85" s="311">
        <f>((G30*E30)+(G36*E36)+(G38*E38)+(G49*E49)+(G51*E51)+(G58*E58)+(G63*E63)+(G69*E69)+(G79*E79)+(G83*E83))/E85</f>
        <v>5194.063601203266</v>
      </c>
      <c r="H85" s="311">
        <f>((H30*F30)+(H36*F36)+(H49*F49)+(H58*F58)+(H63*F63)+(H65*F65)+(H69*F69)+(H79*F79)+(H83*F83))/F85</f>
        <v>16671.46192127041</v>
      </c>
      <c r="I85" s="310">
        <f>IF(SUM(I12,I14,I16,I21,I23,I25,I30,I36,I38,I49,I51,I58,I63,I65,I69,I79,I83)&lt;&gt;0,SUM(I12,I14,I16,I21,I23,I25,I30,I36,I38,I49,I51,I58,I63,I65,I69,I79,I83),"-")</f>
        <v>322324</v>
      </c>
    </row>
    <row r="87" spans="5:8" ht="12.75">
      <c r="E87" s="152"/>
      <c r="G87" s="151"/>
      <c r="H87" s="151"/>
    </row>
    <row r="110" spans="4:5" ht="12.75">
      <c r="D110" s="152"/>
      <c r="E110" s="152"/>
    </row>
    <row r="112" spans="16:17" ht="12.75">
      <c r="P112" s="186"/>
      <c r="Q112" s="186"/>
    </row>
  </sheetData>
  <mergeCells count="7">
    <mergeCell ref="A1:I1"/>
    <mergeCell ref="G5:H5"/>
    <mergeCell ref="B5:F5"/>
    <mergeCell ref="B6:D6"/>
    <mergeCell ref="E6:F6"/>
    <mergeCell ref="G6:H6"/>
    <mergeCell ref="A3:I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J87"/>
  <sheetViews>
    <sheetView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25.7109375" style="121" customWidth="1"/>
    <col min="2" max="6" width="15.7109375" style="121" customWidth="1"/>
    <col min="7" max="7" width="15.7109375" style="132" customWidth="1"/>
    <col min="8" max="11" width="12.7109375" style="121" customWidth="1"/>
    <col min="12" max="16384" width="11.421875" style="121" customWidth="1"/>
  </cols>
  <sheetData>
    <row r="1" spans="1:7" ht="18">
      <c r="A1" s="366" t="s">
        <v>0</v>
      </c>
      <c r="B1" s="366"/>
      <c r="C1" s="366"/>
      <c r="D1" s="366"/>
      <c r="E1" s="366"/>
      <c r="F1" s="366"/>
      <c r="G1" s="366"/>
    </row>
    <row r="3" spans="1:7" ht="15">
      <c r="A3" s="367" t="s">
        <v>488</v>
      </c>
      <c r="B3" s="367"/>
      <c r="C3" s="367"/>
      <c r="D3" s="367"/>
      <c r="E3" s="367"/>
      <c r="F3" s="367"/>
      <c r="G3" s="367"/>
    </row>
    <row r="4" spans="1:7" ht="12.75">
      <c r="A4" s="128"/>
      <c r="B4" s="184"/>
      <c r="C4" s="184"/>
      <c r="D4" s="184"/>
      <c r="E4" s="184"/>
      <c r="F4" s="184"/>
      <c r="G4" s="184"/>
    </row>
    <row r="5" spans="1:7" ht="12.75">
      <c r="A5" s="189" t="s">
        <v>203</v>
      </c>
      <c r="B5" s="371" t="s">
        <v>276</v>
      </c>
      <c r="C5" s="315"/>
      <c r="D5" s="372"/>
      <c r="E5" s="371" t="s">
        <v>277</v>
      </c>
      <c r="F5" s="315"/>
      <c r="G5" s="315"/>
    </row>
    <row r="6" spans="1:7" ht="12.75">
      <c r="A6" s="189" t="s">
        <v>209</v>
      </c>
      <c r="B6" s="163" t="s">
        <v>278</v>
      </c>
      <c r="C6" s="126" t="s">
        <v>279</v>
      </c>
      <c r="D6" s="190" t="s">
        <v>8</v>
      </c>
      <c r="E6" s="163" t="s">
        <v>278</v>
      </c>
      <c r="F6" s="126" t="s">
        <v>279</v>
      </c>
      <c r="G6" s="190" t="s">
        <v>8</v>
      </c>
    </row>
    <row r="7" spans="1:7" ht="12.75">
      <c r="A7" s="191" t="s">
        <v>212</v>
      </c>
      <c r="B7" s="164" t="s">
        <v>280</v>
      </c>
      <c r="C7" s="125" t="s">
        <v>281</v>
      </c>
      <c r="D7" s="125"/>
      <c r="E7" s="164" t="s">
        <v>280</v>
      </c>
      <c r="F7" s="125" t="s">
        <v>281</v>
      </c>
      <c r="G7" s="125"/>
    </row>
    <row r="8" spans="1:8" ht="13.5" thickBot="1">
      <c r="A8" s="192"/>
      <c r="B8" s="165" t="s">
        <v>282</v>
      </c>
      <c r="C8" s="141" t="s">
        <v>282</v>
      </c>
      <c r="D8" s="165" t="s">
        <v>34</v>
      </c>
      <c r="E8" s="165" t="s">
        <v>282</v>
      </c>
      <c r="F8" s="141" t="s">
        <v>282</v>
      </c>
      <c r="G8" s="141" t="s">
        <v>34</v>
      </c>
      <c r="H8" s="132"/>
    </row>
    <row r="9" spans="1:10" ht="12.75">
      <c r="A9" s="166" t="s">
        <v>217</v>
      </c>
      <c r="B9" s="182" t="s">
        <v>115</v>
      </c>
      <c r="C9" s="182" t="s">
        <v>115</v>
      </c>
      <c r="D9" s="182" t="s">
        <v>115</v>
      </c>
      <c r="E9" s="182" t="s">
        <v>115</v>
      </c>
      <c r="F9" s="182" t="s">
        <v>115</v>
      </c>
      <c r="G9" s="183" t="s">
        <v>115</v>
      </c>
      <c r="H9" s="152"/>
      <c r="I9" s="152"/>
      <c r="J9" s="152"/>
    </row>
    <row r="10" spans="1:10" ht="12.75">
      <c r="A10" s="168" t="s">
        <v>218</v>
      </c>
      <c r="B10" s="182" t="s">
        <v>115</v>
      </c>
      <c r="C10" s="182" t="s">
        <v>115</v>
      </c>
      <c r="D10" s="182" t="s">
        <v>115</v>
      </c>
      <c r="E10" s="182" t="s">
        <v>115</v>
      </c>
      <c r="F10" s="182" t="s">
        <v>115</v>
      </c>
      <c r="G10" s="183" t="s">
        <v>115</v>
      </c>
      <c r="H10" s="152"/>
      <c r="I10" s="152"/>
      <c r="J10" s="152"/>
    </row>
    <row r="11" spans="1:10" ht="12.75">
      <c r="A11" s="168" t="s">
        <v>219</v>
      </c>
      <c r="B11" s="182" t="s">
        <v>115</v>
      </c>
      <c r="C11" s="182" t="s">
        <v>115</v>
      </c>
      <c r="D11" s="182" t="s">
        <v>115</v>
      </c>
      <c r="E11" s="182" t="s">
        <v>115</v>
      </c>
      <c r="F11" s="182" t="s">
        <v>115</v>
      </c>
      <c r="G11" s="183" t="s">
        <v>115</v>
      </c>
      <c r="H11" s="152"/>
      <c r="I11" s="152"/>
      <c r="J11" s="152"/>
    </row>
    <row r="12" spans="1:10" ht="12.75">
      <c r="A12" s="168" t="s">
        <v>220</v>
      </c>
      <c r="B12" s="182" t="s">
        <v>115</v>
      </c>
      <c r="C12" s="182" t="s">
        <v>115</v>
      </c>
      <c r="D12" s="182" t="s">
        <v>115</v>
      </c>
      <c r="E12" s="182" t="s">
        <v>115</v>
      </c>
      <c r="F12" s="182" t="s">
        <v>115</v>
      </c>
      <c r="G12" s="183" t="s">
        <v>115</v>
      </c>
      <c r="H12" s="152"/>
      <c r="I12" s="152"/>
      <c r="J12" s="152"/>
    </row>
    <row r="13" spans="1:10" ht="12.75">
      <c r="A13" s="172" t="s">
        <v>221</v>
      </c>
      <c r="B13" s="187" t="s">
        <v>115</v>
      </c>
      <c r="C13" s="187" t="s">
        <v>115</v>
      </c>
      <c r="D13" s="187" t="s">
        <v>115</v>
      </c>
      <c r="E13" s="187" t="s">
        <v>115</v>
      </c>
      <c r="F13" s="187" t="s">
        <v>115</v>
      </c>
      <c r="G13" s="188" t="s">
        <v>115</v>
      </c>
      <c r="H13" s="152"/>
      <c r="I13" s="152"/>
      <c r="J13" s="152"/>
    </row>
    <row r="14" spans="1:10" ht="12.75">
      <c r="A14" s="172"/>
      <c r="B14" s="174"/>
      <c r="C14" s="176"/>
      <c r="D14" s="174"/>
      <c r="E14" s="173"/>
      <c r="F14" s="176"/>
      <c r="G14" s="176"/>
      <c r="H14" s="152"/>
      <c r="I14" s="152"/>
      <c r="J14" s="152"/>
    </row>
    <row r="15" spans="1:10" s="200" customFormat="1" ht="12.75">
      <c r="A15" s="172" t="s">
        <v>222</v>
      </c>
      <c r="B15" s="187" t="s">
        <v>115</v>
      </c>
      <c r="C15" s="187" t="s">
        <v>115</v>
      </c>
      <c r="D15" s="187" t="s">
        <v>115</v>
      </c>
      <c r="E15" s="187" t="s">
        <v>115</v>
      </c>
      <c r="F15" s="187" t="s">
        <v>115</v>
      </c>
      <c r="G15" s="188" t="s">
        <v>115</v>
      </c>
      <c r="H15" s="199"/>
      <c r="I15" s="199"/>
      <c r="J15" s="199"/>
    </row>
    <row r="16" spans="1:10" ht="12.75">
      <c r="A16" s="172"/>
      <c r="B16" s="174"/>
      <c r="C16" s="176"/>
      <c r="D16" s="170"/>
      <c r="E16" s="173"/>
      <c r="F16" s="176"/>
      <c r="G16" s="176"/>
      <c r="H16" s="152"/>
      <c r="I16" s="152"/>
      <c r="J16" s="152"/>
    </row>
    <row r="17" spans="1:10" s="200" customFormat="1" ht="12.75">
      <c r="A17" s="172" t="s">
        <v>223</v>
      </c>
      <c r="B17" s="187" t="s">
        <v>115</v>
      </c>
      <c r="C17" s="187" t="s">
        <v>115</v>
      </c>
      <c r="D17" s="187" t="s">
        <v>115</v>
      </c>
      <c r="E17" s="187" t="s">
        <v>115</v>
      </c>
      <c r="F17" s="187" t="s">
        <v>115</v>
      </c>
      <c r="G17" s="188" t="s">
        <v>115</v>
      </c>
      <c r="H17" s="199"/>
      <c r="I17" s="199"/>
      <c r="J17" s="199"/>
    </row>
    <row r="18" spans="1:10" ht="12.75">
      <c r="A18" s="172"/>
      <c r="B18" s="174"/>
      <c r="C18" s="176"/>
      <c r="D18" s="170"/>
      <c r="E18" s="173"/>
      <c r="F18" s="176"/>
      <c r="G18" s="176"/>
      <c r="H18" s="152"/>
      <c r="I18" s="152"/>
      <c r="J18" s="152"/>
    </row>
    <row r="19" spans="1:10" ht="12.75">
      <c r="A19" s="177" t="s">
        <v>224</v>
      </c>
      <c r="B19" s="182" t="s">
        <v>115</v>
      </c>
      <c r="C19" s="182" t="s">
        <v>115</v>
      </c>
      <c r="D19" s="182" t="s">
        <v>115</v>
      </c>
      <c r="E19" s="182" t="s">
        <v>115</v>
      </c>
      <c r="F19" s="182" t="s">
        <v>115</v>
      </c>
      <c r="G19" s="183" t="s">
        <v>115</v>
      </c>
      <c r="H19" s="152"/>
      <c r="I19" s="152"/>
      <c r="J19" s="152"/>
    </row>
    <row r="20" spans="1:10" ht="12.75">
      <c r="A20" s="177" t="s">
        <v>225</v>
      </c>
      <c r="B20" s="182" t="s">
        <v>115</v>
      </c>
      <c r="C20" s="182" t="s">
        <v>115</v>
      </c>
      <c r="D20" s="182" t="s">
        <v>115</v>
      </c>
      <c r="E20" s="182" t="s">
        <v>115</v>
      </c>
      <c r="F20" s="182" t="s">
        <v>115</v>
      </c>
      <c r="G20" s="183" t="s">
        <v>115</v>
      </c>
      <c r="H20" s="152"/>
      <c r="I20" s="152"/>
      <c r="J20" s="152"/>
    </row>
    <row r="21" spans="1:10" ht="12.75">
      <c r="A21" s="168" t="s">
        <v>226</v>
      </c>
      <c r="B21" s="182" t="s">
        <v>115</v>
      </c>
      <c r="C21" s="182" t="s">
        <v>115</v>
      </c>
      <c r="D21" s="182" t="s">
        <v>115</v>
      </c>
      <c r="E21" s="182" t="s">
        <v>115</v>
      </c>
      <c r="F21" s="182" t="s">
        <v>115</v>
      </c>
      <c r="G21" s="183" t="s">
        <v>115</v>
      </c>
      <c r="H21" s="152"/>
      <c r="I21" s="152"/>
      <c r="J21" s="152"/>
    </row>
    <row r="22" spans="1:10" s="200" customFormat="1" ht="12.75">
      <c r="A22" s="178" t="s">
        <v>481</v>
      </c>
      <c r="B22" s="187" t="s">
        <v>115</v>
      </c>
      <c r="C22" s="187" t="s">
        <v>115</v>
      </c>
      <c r="D22" s="187" t="s">
        <v>115</v>
      </c>
      <c r="E22" s="187" t="s">
        <v>115</v>
      </c>
      <c r="F22" s="187" t="s">
        <v>115</v>
      </c>
      <c r="G22" s="188" t="s">
        <v>115</v>
      </c>
      <c r="H22" s="199"/>
      <c r="I22" s="199"/>
      <c r="J22" s="199"/>
    </row>
    <row r="23" spans="1:10" ht="12.75">
      <c r="A23" s="178"/>
      <c r="B23" s="174"/>
      <c r="C23" s="176"/>
      <c r="D23" s="174"/>
      <c r="E23" s="173"/>
      <c r="F23" s="176"/>
      <c r="G23" s="176"/>
      <c r="H23" s="152"/>
      <c r="I23" s="152"/>
      <c r="J23" s="152"/>
    </row>
    <row r="24" spans="1:10" s="202" customFormat="1" ht="12.75">
      <c r="A24" s="172" t="s">
        <v>227</v>
      </c>
      <c r="B24" s="187" t="s">
        <v>115</v>
      </c>
      <c r="C24" s="187" t="s">
        <v>115</v>
      </c>
      <c r="D24" s="187" t="s">
        <v>115</v>
      </c>
      <c r="E24" s="187" t="s">
        <v>115</v>
      </c>
      <c r="F24" s="187" t="s">
        <v>115</v>
      </c>
      <c r="G24" s="188" t="s">
        <v>115</v>
      </c>
      <c r="H24" s="201"/>
      <c r="I24" s="201"/>
      <c r="J24" s="201"/>
    </row>
    <row r="25" spans="1:10" ht="12.75">
      <c r="A25" s="172"/>
      <c r="B25" s="174"/>
      <c r="C25" s="193"/>
      <c r="D25" s="170"/>
      <c r="E25" s="173"/>
      <c r="F25" s="176"/>
      <c r="G25" s="176"/>
      <c r="H25" s="152"/>
      <c r="I25" s="152"/>
      <c r="J25" s="152"/>
    </row>
    <row r="26" spans="1:10" s="202" customFormat="1" ht="12.75">
      <c r="A26" s="172" t="s">
        <v>228</v>
      </c>
      <c r="B26" s="176">
        <v>30</v>
      </c>
      <c r="C26" s="176" t="s">
        <v>168</v>
      </c>
      <c r="D26" s="174" t="s">
        <v>168</v>
      </c>
      <c r="E26" s="173" t="s">
        <v>168</v>
      </c>
      <c r="F26" s="176" t="s">
        <v>168</v>
      </c>
      <c r="G26" s="176" t="s">
        <v>168</v>
      </c>
      <c r="H26" s="201"/>
      <c r="I26" s="201"/>
      <c r="J26" s="201"/>
    </row>
    <row r="27" spans="1:10" ht="12.75">
      <c r="A27" s="172"/>
      <c r="B27" s="174"/>
      <c r="C27" s="193"/>
      <c r="D27" s="170"/>
      <c r="E27" s="173"/>
      <c r="F27" s="176"/>
      <c r="G27" s="176"/>
      <c r="H27" s="152"/>
      <c r="I27" s="152"/>
      <c r="J27" s="152"/>
    </row>
    <row r="28" spans="1:10" ht="12.75">
      <c r="A28" s="168" t="s">
        <v>229</v>
      </c>
      <c r="B28" s="182" t="s">
        <v>115</v>
      </c>
      <c r="C28" s="182" t="s">
        <v>115</v>
      </c>
      <c r="D28" s="182" t="s">
        <v>115</v>
      </c>
      <c r="E28" s="182" t="s">
        <v>115</v>
      </c>
      <c r="F28" s="182" t="s">
        <v>115</v>
      </c>
      <c r="G28" s="183" t="s">
        <v>115</v>
      </c>
      <c r="H28" s="152"/>
      <c r="I28" s="152"/>
      <c r="J28" s="152"/>
    </row>
    <row r="29" spans="1:10" ht="12.75">
      <c r="A29" s="168" t="s">
        <v>230</v>
      </c>
      <c r="B29" s="171">
        <v>8</v>
      </c>
      <c r="C29" s="182" t="s">
        <v>115</v>
      </c>
      <c r="D29" s="182" t="s">
        <v>115</v>
      </c>
      <c r="E29" s="182" t="s">
        <v>115</v>
      </c>
      <c r="F29" s="182" t="s">
        <v>115</v>
      </c>
      <c r="G29" s="183" t="s">
        <v>115</v>
      </c>
      <c r="H29" s="152"/>
      <c r="I29" s="152"/>
      <c r="J29" s="152"/>
    </row>
    <row r="30" spans="1:10" ht="12.75">
      <c r="A30" s="168" t="s">
        <v>231</v>
      </c>
      <c r="B30" s="171">
        <v>259</v>
      </c>
      <c r="C30" s="194">
        <v>250</v>
      </c>
      <c r="D30" s="170">
        <v>654</v>
      </c>
      <c r="E30" s="182" t="s">
        <v>115</v>
      </c>
      <c r="F30" s="182" t="s">
        <v>115</v>
      </c>
      <c r="G30" s="183" t="s">
        <v>115</v>
      </c>
      <c r="H30" s="152"/>
      <c r="I30" s="152"/>
      <c r="J30" s="152"/>
    </row>
    <row r="31" spans="1:10" s="202" customFormat="1" ht="12.75">
      <c r="A31" s="178" t="s">
        <v>482</v>
      </c>
      <c r="B31" s="176">
        <f>IF(SUM(B28:B30)&lt;&gt;0,SUM(B28:B30),"-")</f>
        <v>267</v>
      </c>
      <c r="C31" s="195">
        <v>250</v>
      </c>
      <c r="D31" s="174">
        <f>IF(SUM(D28:D30)&lt;&gt;0,SUM(D28:D30),"-")</f>
        <v>654</v>
      </c>
      <c r="E31" s="187" t="s">
        <v>115</v>
      </c>
      <c r="F31" s="187" t="s">
        <v>115</v>
      </c>
      <c r="G31" s="188" t="s">
        <v>115</v>
      </c>
      <c r="H31" s="201"/>
      <c r="I31" s="201"/>
      <c r="J31" s="201"/>
    </row>
    <row r="32" spans="1:10" ht="12.75">
      <c r="A32" s="178"/>
      <c r="B32" s="174"/>
      <c r="C32" s="193"/>
      <c r="D32" s="174"/>
      <c r="E32" s="173"/>
      <c r="F32" s="176"/>
      <c r="G32" s="176"/>
      <c r="H32" s="152"/>
      <c r="I32" s="152"/>
      <c r="J32" s="152"/>
    </row>
    <row r="33" spans="1:10" ht="12.75">
      <c r="A33" s="168" t="s">
        <v>232</v>
      </c>
      <c r="B33" s="171">
        <v>9</v>
      </c>
      <c r="C33" s="194">
        <v>9</v>
      </c>
      <c r="D33" s="170">
        <v>107</v>
      </c>
      <c r="E33" s="182" t="s">
        <v>115</v>
      </c>
      <c r="F33" s="182" t="s">
        <v>115</v>
      </c>
      <c r="G33" s="183" t="s">
        <v>115</v>
      </c>
      <c r="H33" s="152"/>
      <c r="I33" s="152"/>
      <c r="J33" s="152"/>
    </row>
    <row r="34" spans="1:10" ht="12.75">
      <c r="A34" s="168" t="s">
        <v>233</v>
      </c>
      <c r="B34" s="171">
        <v>18</v>
      </c>
      <c r="C34" s="194">
        <v>16</v>
      </c>
      <c r="D34" s="170">
        <v>85</v>
      </c>
      <c r="E34" s="182" t="s">
        <v>115</v>
      </c>
      <c r="F34" s="182" t="s">
        <v>115</v>
      </c>
      <c r="G34" s="183" t="s">
        <v>115</v>
      </c>
      <c r="H34" s="152"/>
      <c r="I34" s="152"/>
      <c r="J34" s="152"/>
    </row>
    <row r="35" spans="1:10" ht="12.75">
      <c r="A35" s="168" t="s">
        <v>234</v>
      </c>
      <c r="B35" s="171">
        <v>9</v>
      </c>
      <c r="C35" s="194">
        <v>8</v>
      </c>
      <c r="D35" s="170">
        <v>112</v>
      </c>
      <c r="E35" s="182" t="s">
        <v>115</v>
      </c>
      <c r="F35" s="182" t="s">
        <v>115</v>
      </c>
      <c r="G35" s="183" t="s">
        <v>115</v>
      </c>
      <c r="H35" s="152"/>
      <c r="I35" s="152"/>
      <c r="J35" s="152"/>
    </row>
    <row r="36" spans="1:10" ht="12.75">
      <c r="A36" s="168" t="s">
        <v>235</v>
      </c>
      <c r="B36" s="171">
        <v>17</v>
      </c>
      <c r="C36" s="194">
        <v>13</v>
      </c>
      <c r="D36" s="170">
        <v>68</v>
      </c>
      <c r="E36" s="182" t="s">
        <v>115</v>
      </c>
      <c r="F36" s="182" t="s">
        <v>115</v>
      </c>
      <c r="G36" s="183" t="s">
        <v>115</v>
      </c>
      <c r="H36" s="152"/>
      <c r="I36" s="152"/>
      <c r="J36" s="152"/>
    </row>
    <row r="37" spans="1:10" s="202" customFormat="1" ht="12.75">
      <c r="A37" s="172" t="s">
        <v>236</v>
      </c>
      <c r="B37" s="176">
        <f>IF(SUM(B33:B36)&lt;&gt;0,SUM(B33:B36),"-")</f>
        <v>53</v>
      </c>
      <c r="C37" s="195">
        <v>46</v>
      </c>
      <c r="D37" s="174">
        <f>IF(SUM(D33:D36)&lt;&gt;0,SUM(D33:D36),"-")</f>
        <v>372</v>
      </c>
      <c r="E37" s="187" t="s">
        <v>115</v>
      </c>
      <c r="F37" s="187" t="s">
        <v>115</v>
      </c>
      <c r="G37" s="188" t="s">
        <v>115</v>
      </c>
      <c r="H37" s="201"/>
      <c r="I37" s="201"/>
      <c r="J37" s="201"/>
    </row>
    <row r="38" spans="1:10" ht="12.75">
      <c r="A38" s="172"/>
      <c r="B38" s="174"/>
      <c r="C38" s="193"/>
      <c r="D38" s="174"/>
      <c r="E38" s="173"/>
      <c r="F38" s="176"/>
      <c r="G38" s="176"/>
      <c r="H38" s="152"/>
      <c r="I38" s="152"/>
      <c r="J38" s="152"/>
    </row>
    <row r="39" spans="1:10" s="202" customFormat="1" ht="12.75">
      <c r="A39" s="172" t="s">
        <v>237</v>
      </c>
      <c r="B39" s="176">
        <v>66</v>
      </c>
      <c r="C39" s="195">
        <v>66</v>
      </c>
      <c r="D39" s="174">
        <v>264</v>
      </c>
      <c r="E39" s="187" t="s">
        <v>115</v>
      </c>
      <c r="F39" s="187" t="s">
        <v>115</v>
      </c>
      <c r="G39" s="188" t="s">
        <v>115</v>
      </c>
      <c r="H39" s="201"/>
      <c r="I39" s="201"/>
      <c r="J39" s="201"/>
    </row>
    <row r="40" spans="1:10" ht="12.75">
      <c r="A40" s="172"/>
      <c r="B40" s="174"/>
      <c r="C40" s="193"/>
      <c r="D40" s="170"/>
      <c r="E40" s="173"/>
      <c r="F40" s="176"/>
      <c r="G40" s="176"/>
      <c r="H40" s="152"/>
      <c r="I40" s="152"/>
      <c r="J40" s="152"/>
    </row>
    <row r="41" spans="1:10" ht="12.75">
      <c r="A41" s="177" t="s">
        <v>238</v>
      </c>
      <c r="B41" s="171">
        <v>9</v>
      </c>
      <c r="C41" s="194">
        <v>9</v>
      </c>
      <c r="D41" s="170">
        <v>11</v>
      </c>
      <c r="E41" s="182" t="s">
        <v>115</v>
      </c>
      <c r="F41" s="182" t="s">
        <v>115</v>
      </c>
      <c r="G41" s="183" t="s">
        <v>115</v>
      </c>
      <c r="H41" s="152"/>
      <c r="I41" s="152"/>
      <c r="J41" s="152"/>
    </row>
    <row r="42" spans="1:10" ht="12.75">
      <c r="A42" s="177" t="s">
        <v>239</v>
      </c>
      <c r="B42" s="182" t="s">
        <v>115</v>
      </c>
      <c r="C42" s="182" t="s">
        <v>115</v>
      </c>
      <c r="D42" s="182" t="s">
        <v>115</v>
      </c>
      <c r="E42" s="182" t="s">
        <v>115</v>
      </c>
      <c r="F42" s="182" t="s">
        <v>115</v>
      </c>
      <c r="G42" s="183" t="s">
        <v>115</v>
      </c>
      <c r="H42" s="152"/>
      <c r="I42" s="152"/>
      <c r="J42" s="152"/>
    </row>
    <row r="43" spans="1:10" ht="12.75">
      <c r="A43" s="177" t="s">
        <v>240</v>
      </c>
      <c r="B43" s="171">
        <v>3</v>
      </c>
      <c r="C43" s="194">
        <v>3</v>
      </c>
      <c r="D43" s="170">
        <v>9</v>
      </c>
      <c r="E43" s="182" t="s">
        <v>115</v>
      </c>
      <c r="F43" s="182" t="s">
        <v>115</v>
      </c>
      <c r="G43" s="183" t="s">
        <v>115</v>
      </c>
      <c r="H43" s="152"/>
      <c r="I43" s="152"/>
      <c r="J43" s="152"/>
    </row>
    <row r="44" spans="1:10" ht="12.75">
      <c r="A44" s="168" t="s">
        <v>241</v>
      </c>
      <c r="B44" s="182" t="s">
        <v>115</v>
      </c>
      <c r="C44" s="182" t="s">
        <v>115</v>
      </c>
      <c r="D44" s="182" t="s">
        <v>115</v>
      </c>
      <c r="E44" s="182" t="s">
        <v>115</v>
      </c>
      <c r="F44" s="182" t="s">
        <v>115</v>
      </c>
      <c r="G44" s="183" t="s">
        <v>115</v>
      </c>
      <c r="H44" s="152"/>
      <c r="I44" s="152"/>
      <c r="J44" s="152"/>
    </row>
    <row r="45" spans="1:10" ht="12.75">
      <c r="A45" s="168" t="s">
        <v>242</v>
      </c>
      <c r="B45" s="171">
        <v>77</v>
      </c>
      <c r="C45" s="194">
        <v>75</v>
      </c>
      <c r="D45" s="170">
        <v>154</v>
      </c>
      <c r="E45" s="182" t="s">
        <v>115</v>
      </c>
      <c r="F45" s="182" t="s">
        <v>115</v>
      </c>
      <c r="G45" s="183" t="s">
        <v>115</v>
      </c>
      <c r="H45" s="152"/>
      <c r="I45" s="152"/>
      <c r="J45" s="152"/>
    </row>
    <row r="46" spans="1:10" ht="12.75">
      <c r="A46" s="168" t="s">
        <v>243</v>
      </c>
      <c r="B46" s="182" t="s">
        <v>115</v>
      </c>
      <c r="C46" s="182" t="s">
        <v>115</v>
      </c>
      <c r="D46" s="182" t="s">
        <v>115</v>
      </c>
      <c r="E46" s="182" t="s">
        <v>115</v>
      </c>
      <c r="F46" s="182" t="s">
        <v>115</v>
      </c>
      <c r="G46" s="183" t="s">
        <v>115</v>
      </c>
      <c r="H46" s="152"/>
      <c r="I46" s="152"/>
      <c r="J46" s="152"/>
    </row>
    <row r="47" spans="1:10" ht="12.75">
      <c r="A47" s="168" t="s">
        <v>244</v>
      </c>
      <c r="B47" s="182" t="s">
        <v>115</v>
      </c>
      <c r="C47" s="182" t="s">
        <v>115</v>
      </c>
      <c r="D47" s="182" t="s">
        <v>115</v>
      </c>
      <c r="E47" s="182" t="s">
        <v>115</v>
      </c>
      <c r="F47" s="182" t="s">
        <v>115</v>
      </c>
      <c r="G47" s="183" t="s">
        <v>115</v>
      </c>
      <c r="H47" s="152"/>
      <c r="I47" s="152"/>
      <c r="J47" s="152"/>
    </row>
    <row r="48" spans="1:10" ht="12.75">
      <c r="A48" s="168" t="s">
        <v>245</v>
      </c>
      <c r="B48" s="182" t="s">
        <v>115</v>
      </c>
      <c r="C48" s="182" t="s">
        <v>115</v>
      </c>
      <c r="D48" s="182" t="s">
        <v>115</v>
      </c>
      <c r="E48" s="182" t="s">
        <v>115</v>
      </c>
      <c r="F48" s="182" t="s">
        <v>115</v>
      </c>
      <c r="G48" s="183" t="s">
        <v>115</v>
      </c>
      <c r="H48" s="152"/>
      <c r="I48" s="152"/>
      <c r="J48" s="152"/>
    </row>
    <row r="49" spans="1:10" ht="12.75">
      <c r="A49" s="168" t="s">
        <v>246</v>
      </c>
      <c r="B49" s="171">
        <v>27</v>
      </c>
      <c r="C49" s="194">
        <v>27</v>
      </c>
      <c r="D49" s="170">
        <v>30</v>
      </c>
      <c r="E49" s="182" t="s">
        <v>115</v>
      </c>
      <c r="F49" s="182" t="s">
        <v>115</v>
      </c>
      <c r="G49" s="183" t="s">
        <v>115</v>
      </c>
      <c r="H49" s="152"/>
      <c r="I49" s="152"/>
      <c r="J49" s="152"/>
    </row>
    <row r="50" spans="1:10" s="202" customFormat="1" ht="12.75">
      <c r="A50" s="178" t="s">
        <v>483</v>
      </c>
      <c r="B50" s="176">
        <f>IF(SUM(B41:B49)&lt;&gt;0,SUM(B41:B49),"-")</f>
        <v>116</v>
      </c>
      <c r="C50" s="195">
        <v>114</v>
      </c>
      <c r="D50" s="174">
        <f>IF(SUM(D41:D49)&lt;&gt;0,SUM(D41:D49),"-")</f>
        <v>204</v>
      </c>
      <c r="E50" s="187" t="s">
        <v>115</v>
      </c>
      <c r="F50" s="187" t="s">
        <v>115</v>
      </c>
      <c r="G50" s="188" t="s">
        <v>115</v>
      </c>
      <c r="H50" s="201"/>
      <c r="I50" s="201"/>
      <c r="J50" s="201"/>
    </row>
    <row r="51" spans="1:10" ht="12.75">
      <c r="A51" s="178"/>
      <c r="B51" s="174"/>
      <c r="C51" s="193"/>
      <c r="D51" s="174"/>
      <c r="E51" s="173"/>
      <c r="F51" s="176"/>
      <c r="G51" s="176"/>
      <c r="H51" s="152"/>
      <c r="I51" s="152"/>
      <c r="J51" s="152"/>
    </row>
    <row r="52" spans="1:10" s="202" customFormat="1" ht="12.75">
      <c r="A52" s="172" t="s">
        <v>247</v>
      </c>
      <c r="B52" s="176">
        <v>15</v>
      </c>
      <c r="C52" s="195">
        <v>15</v>
      </c>
      <c r="D52" s="174">
        <v>60</v>
      </c>
      <c r="E52" s="187" t="s">
        <v>115</v>
      </c>
      <c r="F52" s="187" t="s">
        <v>115</v>
      </c>
      <c r="G52" s="188" t="s">
        <v>115</v>
      </c>
      <c r="H52" s="201"/>
      <c r="I52" s="201"/>
      <c r="J52" s="201"/>
    </row>
    <row r="53" spans="1:10" ht="12.75">
      <c r="A53" s="172"/>
      <c r="B53" s="174"/>
      <c r="C53" s="193"/>
      <c r="D53" s="170"/>
      <c r="E53" s="173"/>
      <c r="F53" s="176"/>
      <c r="G53" s="176"/>
      <c r="H53" s="152"/>
      <c r="I53" s="152"/>
      <c r="J53" s="152"/>
    </row>
    <row r="54" spans="1:10" ht="12.75">
      <c r="A54" s="168" t="s">
        <v>248</v>
      </c>
      <c r="B54" s="171">
        <v>20</v>
      </c>
      <c r="C54" s="194">
        <v>20</v>
      </c>
      <c r="D54" s="170">
        <v>150</v>
      </c>
      <c r="E54" s="182" t="s">
        <v>115</v>
      </c>
      <c r="F54" s="182" t="s">
        <v>115</v>
      </c>
      <c r="G54" s="183" t="s">
        <v>115</v>
      </c>
      <c r="H54" s="152"/>
      <c r="I54" s="152"/>
      <c r="J54" s="152"/>
    </row>
    <row r="55" spans="1:10" ht="12.75">
      <c r="A55" s="177" t="s">
        <v>249</v>
      </c>
      <c r="B55" s="182" t="s">
        <v>115</v>
      </c>
      <c r="C55" s="182" t="s">
        <v>115</v>
      </c>
      <c r="D55" s="182" t="s">
        <v>115</v>
      </c>
      <c r="E55" s="182" t="s">
        <v>115</v>
      </c>
      <c r="F55" s="182" t="s">
        <v>115</v>
      </c>
      <c r="G55" s="183" t="s">
        <v>115</v>
      </c>
      <c r="H55" s="152"/>
      <c r="I55" s="152"/>
      <c r="J55" s="152"/>
    </row>
    <row r="56" spans="1:10" ht="12.75">
      <c r="A56" s="168" t="s">
        <v>250</v>
      </c>
      <c r="B56" s="171">
        <v>4</v>
      </c>
      <c r="C56" s="194">
        <v>4</v>
      </c>
      <c r="D56" s="170">
        <v>18</v>
      </c>
      <c r="E56" s="182" t="s">
        <v>115</v>
      </c>
      <c r="F56" s="182" t="s">
        <v>115</v>
      </c>
      <c r="G56" s="183" t="s">
        <v>115</v>
      </c>
      <c r="H56" s="152"/>
      <c r="I56" s="152"/>
      <c r="J56" s="152"/>
    </row>
    <row r="57" spans="1:10" ht="12.75">
      <c r="A57" s="168" t="s">
        <v>251</v>
      </c>
      <c r="B57" s="171">
        <v>25</v>
      </c>
      <c r="C57" s="194">
        <v>25</v>
      </c>
      <c r="D57" s="170">
        <v>87.5</v>
      </c>
      <c r="E57" s="182" t="s">
        <v>115</v>
      </c>
      <c r="F57" s="182" t="s">
        <v>115</v>
      </c>
      <c r="G57" s="183" t="s">
        <v>115</v>
      </c>
      <c r="H57" s="152"/>
      <c r="I57" s="152"/>
      <c r="J57" s="152"/>
    </row>
    <row r="58" spans="1:10" ht="12.75">
      <c r="A58" s="168" t="s">
        <v>252</v>
      </c>
      <c r="B58" s="171" t="s">
        <v>168</v>
      </c>
      <c r="C58" s="176" t="s">
        <v>168</v>
      </c>
      <c r="D58" s="170" t="s">
        <v>168</v>
      </c>
      <c r="E58" s="182" t="s">
        <v>115</v>
      </c>
      <c r="F58" s="182" t="s">
        <v>115</v>
      </c>
      <c r="G58" s="183" t="s">
        <v>115</v>
      </c>
      <c r="H58" s="152"/>
      <c r="I58" s="152"/>
      <c r="J58" s="152"/>
    </row>
    <row r="59" spans="1:10" s="202" customFormat="1" ht="12.75">
      <c r="A59" s="178" t="s">
        <v>253</v>
      </c>
      <c r="B59" s="176">
        <f>IF(SUM(B54:B58)&lt;&gt;0,SUM(B54:B58),"-")</f>
        <v>49</v>
      </c>
      <c r="C59" s="195">
        <v>49</v>
      </c>
      <c r="D59" s="174">
        <f>IF(SUM(D54:D58)&lt;&gt;0,SUM(D54:D58),"-")</f>
        <v>255.5</v>
      </c>
      <c r="E59" s="187" t="s">
        <v>115</v>
      </c>
      <c r="F59" s="187" t="s">
        <v>115</v>
      </c>
      <c r="G59" s="188" t="s">
        <v>115</v>
      </c>
      <c r="H59" s="201"/>
      <c r="I59" s="201"/>
      <c r="J59" s="201"/>
    </row>
    <row r="60" spans="1:10" ht="12.75">
      <c r="A60" s="178"/>
      <c r="B60" s="174"/>
      <c r="C60" s="196"/>
      <c r="D60" s="174"/>
      <c r="E60" s="173"/>
      <c r="F60" s="176"/>
      <c r="G60" s="176"/>
      <c r="H60" s="152"/>
      <c r="I60" s="152"/>
      <c r="J60" s="152"/>
    </row>
    <row r="61" spans="1:10" ht="12.75">
      <c r="A61" s="168" t="s">
        <v>254</v>
      </c>
      <c r="B61" s="171">
        <v>9992</v>
      </c>
      <c r="C61" s="194">
        <v>9944</v>
      </c>
      <c r="D61" s="170">
        <v>177835</v>
      </c>
      <c r="E61" s="182" t="s">
        <v>115</v>
      </c>
      <c r="F61" s="182" t="s">
        <v>115</v>
      </c>
      <c r="G61" s="183" t="s">
        <v>115</v>
      </c>
      <c r="H61" s="152"/>
      <c r="I61" s="152"/>
      <c r="J61" s="152"/>
    </row>
    <row r="62" spans="1:10" ht="12.75">
      <c r="A62" s="177" t="s">
        <v>255</v>
      </c>
      <c r="B62" s="171">
        <v>108</v>
      </c>
      <c r="C62" s="194">
        <v>108</v>
      </c>
      <c r="D62" s="170">
        <v>200</v>
      </c>
      <c r="E62" s="182" t="s">
        <v>115</v>
      </c>
      <c r="F62" s="182" t="s">
        <v>115</v>
      </c>
      <c r="G62" s="183" t="s">
        <v>115</v>
      </c>
      <c r="H62" s="152"/>
      <c r="I62" s="152"/>
      <c r="J62" s="152"/>
    </row>
    <row r="63" spans="1:10" ht="12.75">
      <c r="A63" s="168" t="s">
        <v>256</v>
      </c>
      <c r="B63" s="171">
        <v>1516</v>
      </c>
      <c r="C63" s="194">
        <v>1409</v>
      </c>
      <c r="D63" s="170">
        <v>10665</v>
      </c>
      <c r="E63" s="182" t="s">
        <v>115</v>
      </c>
      <c r="F63" s="182" t="s">
        <v>115</v>
      </c>
      <c r="G63" s="183" t="s">
        <v>115</v>
      </c>
      <c r="H63" s="152"/>
      <c r="I63" s="152"/>
      <c r="J63" s="152"/>
    </row>
    <row r="64" spans="1:10" s="202" customFormat="1" ht="12.75">
      <c r="A64" s="172" t="s">
        <v>257</v>
      </c>
      <c r="B64" s="176">
        <f>IF(SUM(B61:B63)&lt;&gt;0,SUM(B61:B63),"-")</f>
        <v>11616</v>
      </c>
      <c r="C64" s="195">
        <v>11461</v>
      </c>
      <c r="D64" s="174">
        <f>IF(SUM(D61:D63)&lt;&gt;0,SUM(D61:D63),"-")</f>
        <v>188700</v>
      </c>
      <c r="E64" s="187" t="s">
        <v>115</v>
      </c>
      <c r="F64" s="187" t="s">
        <v>115</v>
      </c>
      <c r="G64" s="188" t="s">
        <v>115</v>
      </c>
      <c r="H64" s="201"/>
      <c r="I64" s="201"/>
      <c r="J64" s="201"/>
    </row>
    <row r="65" spans="1:10" ht="12.75">
      <c r="A65" s="172"/>
      <c r="B65" s="174"/>
      <c r="C65" s="193"/>
      <c r="D65" s="174"/>
      <c r="E65" s="173"/>
      <c r="F65" s="176"/>
      <c r="G65" s="176"/>
      <c r="H65" s="152"/>
      <c r="I65" s="152"/>
      <c r="J65" s="152"/>
    </row>
    <row r="66" spans="1:10" s="202" customFormat="1" ht="12.75">
      <c r="A66" s="172" t="s">
        <v>258</v>
      </c>
      <c r="B66" s="176">
        <v>6051</v>
      </c>
      <c r="C66" s="195">
        <v>5412</v>
      </c>
      <c r="D66" s="174">
        <v>88513</v>
      </c>
      <c r="E66" s="187" t="s">
        <v>115</v>
      </c>
      <c r="F66" s="187" t="s">
        <v>115</v>
      </c>
      <c r="G66" s="188" t="s">
        <v>115</v>
      </c>
      <c r="H66" s="201"/>
      <c r="I66" s="201"/>
      <c r="J66" s="201"/>
    </row>
    <row r="67" spans="1:10" ht="12.75">
      <c r="A67" s="172"/>
      <c r="B67" s="174"/>
      <c r="C67" s="193"/>
      <c r="D67" s="170"/>
      <c r="E67" s="173"/>
      <c r="F67" s="145"/>
      <c r="G67" s="197"/>
      <c r="H67" s="152"/>
      <c r="I67" s="152"/>
      <c r="J67" s="152"/>
    </row>
    <row r="68" spans="1:10" ht="12.75">
      <c r="A68" s="168" t="s">
        <v>259</v>
      </c>
      <c r="B68" s="171">
        <v>540</v>
      </c>
      <c r="C68" s="194">
        <v>540</v>
      </c>
      <c r="D68" s="170">
        <v>2538</v>
      </c>
      <c r="E68" s="169">
        <v>80</v>
      </c>
      <c r="F68" s="147">
        <v>80</v>
      </c>
      <c r="G68" s="171">
        <v>376</v>
      </c>
      <c r="H68" s="152"/>
      <c r="I68" s="152"/>
      <c r="J68" s="152"/>
    </row>
    <row r="69" spans="1:10" ht="12.75">
      <c r="A69" s="177" t="s">
        <v>260</v>
      </c>
      <c r="B69" s="171">
        <v>112</v>
      </c>
      <c r="C69" s="194">
        <v>105</v>
      </c>
      <c r="D69" s="170">
        <v>445</v>
      </c>
      <c r="E69" s="182" t="s">
        <v>115</v>
      </c>
      <c r="F69" s="182" t="s">
        <v>115</v>
      </c>
      <c r="G69" s="183" t="s">
        <v>115</v>
      </c>
      <c r="H69" s="152"/>
      <c r="I69" s="152"/>
      <c r="J69" s="152"/>
    </row>
    <row r="70" spans="1:10" s="202" customFormat="1" ht="12.75">
      <c r="A70" s="172" t="s">
        <v>261</v>
      </c>
      <c r="B70" s="176">
        <f>IF(SUM(B68:B69)&lt;&gt;0,SUM(B67:B69),"-")</f>
        <v>652</v>
      </c>
      <c r="C70" s="195">
        <v>645</v>
      </c>
      <c r="D70" s="174">
        <f>IF(SUM(D68:D69)&lt;&gt;0,SUM(D68:D69),"-")</f>
        <v>2983</v>
      </c>
      <c r="E70" s="173">
        <f>IF(SUM(E68:E69)&lt;&gt;0,SUM(E67:E69),"-")</f>
        <v>80</v>
      </c>
      <c r="F70" s="198">
        <v>80</v>
      </c>
      <c r="G70" s="176">
        <f>IF(SUM(G68:G69)&lt;&gt;0,SUM(G68:G69),"-")</f>
        <v>376</v>
      </c>
      <c r="H70" s="201"/>
      <c r="I70" s="201"/>
      <c r="J70" s="201"/>
    </row>
    <row r="71" spans="1:10" ht="12.75">
      <c r="A71" s="172"/>
      <c r="B71" s="174"/>
      <c r="C71" s="193"/>
      <c r="D71" s="174"/>
      <c r="E71" s="173"/>
      <c r="F71" s="145"/>
      <c r="G71" s="176"/>
      <c r="H71" s="152"/>
      <c r="I71" s="152"/>
      <c r="J71" s="152"/>
    </row>
    <row r="72" spans="1:10" ht="12.75">
      <c r="A72" s="177" t="s">
        <v>262</v>
      </c>
      <c r="B72" s="171">
        <v>720</v>
      </c>
      <c r="C72" s="194">
        <v>650</v>
      </c>
      <c r="D72" s="170">
        <v>9738</v>
      </c>
      <c r="E72" s="182" t="s">
        <v>115</v>
      </c>
      <c r="F72" s="182" t="s">
        <v>115</v>
      </c>
      <c r="G72" s="183" t="s">
        <v>115</v>
      </c>
      <c r="H72" s="152"/>
      <c r="I72" s="152"/>
      <c r="J72" s="152"/>
    </row>
    <row r="73" spans="1:10" ht="12.75">
      <c r="A73" s="177" t="s">
        <v>263</v>
      </c>
      <c r="B73" s="171">
        <v>122</v>
      </c>
      <c r="C73" s="194">
        <v>122</v>
      </c>
      <c r="D73" s="170">
        <v>1232</v>
      </c>
      <c r="E73" s="182" t="s">
        <v>115</v>
      </c>
      <c r="F73" s="182" t="s">
        <v>115</v>
      </c>
      <c r="G73" s="183" t="s">
        <v>115</v>
      </c>
      <c r="H73" s="152"/>
      <c r="I73" s="152"/>
      <c r="J73" s="152"/>
    </row>
    <row r="74" spans="1:10" ht="12.75">
      <c r="A74" s="177" t="s">
        <v>264</v>
      </c>
      <c r="B74" s="171">
        <v>3</v>
      </c>
      <c r="C74" s="194">
        <v>3</v>
      </c>
      <c r="D74" s="170">
        <v>16.5</v>
      </c>
      <c r="E74" s="182" t="s">
        <v>115</v>
      </c>
      <c r="F74" s="182" t="s">
        <v>115</v>
      </c>
      <c r="G74" s="183" t="s">
        <v>115</v>
      </c>
      <c r="H74" s="152"/>
      <c r="I74" s="152"/>
      <c r="J74" s="152"/>
    </row>
    <row r="75" spans="1:10" ht="12.75">
      <c r="A75" s="168" t="s">
        <v>265</v>
      </c>
      <c r="B75" s="171">
        <v>120</v>
      </c>
      <c r="C75" s="194">
        <v>120</v>
      </c>
      <c r="D75" s="170">
        <v>804</v>
      </c>
      <c r="E75" s="169">
        <v>5</v>
      </c>
      <c r="F75" s="147">
        <v>5</v>
      </c>
      <c r="G75" s="171">
        <v>25</v>
      </c>
      <c r="H75" s="152"/>
      <c r="I75" s="152"/>
      <c r="J75" s="152"/>
    </row>
    <row r="76" spans="1:10" ht="12.75">
      <c r="A76" s="168" t="s">
        <v>266</v>
      </c>
      <c r="B76" s="171">
        <v>695</v>
      </c>
      <c r="C76" s="194">
        <v>525</v>
      </c>
      <c r="D76" s="170">
        <v>3906</v>
      </c>
      <c r="E76" s="182" t="s">
        <v>115</v>
      </c>
      <c r="F76" s="182" t="s">
        <v>115</v>
      </c>
      <c r="G76" s="183" t="s">
        <v>115</v>
      </c>
      <c r="H76" s="152"/>
      <c r="I76" s="152"/>
      <c r="J76" s="152"/>
    </row>
    <row r="77" spans="1:10" ht="12.75">
      <c r="A77" s="177" t="s">
        <v>267</v>
      </c>
      <c r="B77" s="171">
        <v>40</v>
      </c>
      <c r="C77" s="194">
        <v>40</v>
      </c>
      <c r="D77" s="170">
        <v>120</v>
      </c>
      <c r="E77" s="182" t="s">
        <v>115</v>
      </c>
      <c r="F77" s="182" t="s">
        <v>115</v>
      </c>
      <c r="G77" s="183" t="s">
        <v>115</v>
      </c>
      <c r="H77" s="152"/>
      <c r="I77" s="152"/>
      <c r="J77" s="152"/>
    </row>
    <row r="78" spans="1:10" ht="12.75">
      <c r="A78" s="177" t="s">
        <v>268</v>
      </c>
      <c r="B78" s="171">
        <v>1107</v>
      </c>
      <c r="C78" s="194">
        <v>1107</v>
      </c>
      <c r="D78" s="170">
        <v>5715</v>
      </c>
      <c r="E78" s="182" t="s">
        <v>115</v>
      </c>
      <c r="F78" s="182" t="s">
        <v>115</v>
      </c>
      <c r="G78" s="183" t="s">
        <v>115</v>
      </c>
      <c r="H78" s="152"/>
      <c r="I78" s="152"/>
      <c r="J78" s="152"/>
    </row>
    <row r="79" spans="1:10" ht="12.75">
      <c r="A79" s="168" t="s">
        <v>269</v>
      </c>
      <c r="B79" s="171">
        <v>1712</v>
      </c>
      <c r="C79" s="194">
        <v>1702</v>
      </c>
      <c r="D79" s="170">
        <v>18106</v>
      </c>
      <c r="E79" s="182" t="s">
        <v>115</v>
      </c>
      <c r="F79" s="182" t="s">
        <v>115</v>
      </c>
      <c r="G79" s="183" t="s">
        <v>115</v>
      </c>
      <c r="H79" s="152"/>
      <c r="I79" s="152"/>
      <c r="J79" s="152"/>
    </row>
    <row r="80" spans="1:10" s="202" customFormat="1" ht="12.75">
      <c r="A80" s="178" t="s">
        <v>484</v>
      </c>
      <c r="B80" s="176">
        <f>IF(SUM(B72:B79)&lt;&gt;0,SUM(B72:B79),"-")</f>
        <v>4519</v>
      </c>
      <c r="C80" s="195">
        <v>4269</v>
      </c>
      <c r="D80" s="174">
        <f>IF(SUM(D72:D79)&lt;&gt;0,SUM(D72:D79),"-")</f>
        <v>39637.5</v>
      </c>
      <c r="E80" s="173">
        <f>IF(SUM(E72:E79)&lt;&gt;0,SUM(E72:E79),"-")</f>
        <v>5</v>
      </c>
      <c r="F80" s="198">
        <v>5</v>
      </c>
      <c r="G80" s="176">
        <f>IF(SUM(G72:G79)&lt;&gt;0,SUM(G72:G79),"-")</f>
        <v>25</v>
      </c>
      <c r="H80" s="201"/>
      <c r="I80" s="201"/>
      <c r="J80" s="201"/>
    </row>
    <row r="81" spans="1:10" ht="12.75">
      <c r="A81" s="178"/>
      <c r="B81" s="174"/>
      <c r="C81" s="193"/>
      <c r="D81" s="174"/>
      <c r="E81" s="173"/>
      <c r="F81" s="145"/>
      <c r="G81" s="176"/>
      <c r="H81" s="152"/>
      <c r="I81" s="152"/>
      <c r="J81" s="152"/>
    </row>
    <row r="82" spans="1:10" ht="12.75">
      <c r="A82" s="168" t="s">
        <v>270</v>
      </c>
      <c r="B82" s="171">
        <v>74</v>
      </c>
      <c r="C82" s="194">
        <v>74</v>
      </c>
      <c r="D82" s="170">
        <v>152</v>
      </c>
      <c r="E82" s="169">
        <v>17</v>
      </c>
      <c r="F82" s="147">
        <v>17</v>
      </c>
      <c r="G82" s="171">
        <v>18</v>
      </c>
      <c r="H82" s="152"/>
      <c r="I82" s="152"/>
      <c r="J82" s="152"/>
    </row>
    <row r="83" spans="1:10" ht="12.75">
      <c r="A83" s="168" t="s">
        <v>271</v>
      </c>
      <c r="B83" s="171">
        <v>35</v>
      </c>
      <c r="C83" s="194">
        <v>35</v>
      </c>
      <c r="D83" s="170">
        <v>110</v>
      </c>
      <c r="E83" s="182" t="s">
        <v>115</v>
      </c>
      <c r="F83" s="182" t="s">
        <v>115</v>
      </c>
      <c r="G83" s="183" t="s">
        <v>115</v>
      </c>
      <c r="H83" s="152"/>
      <c r="I83" s="152"/>
      <c r="J83" s="152"/>
    </row>
    <row r="84" spans="1:10" s="202" customFormat="1" ht="12.75">
      <c r="A84" s="172" t="s">
        <v>272</v>
      </c>
      <c r="B84" s="176">
        <f>IF(SUM(B82:B83)&lt;&gt;0,SUM(B81:B83),"-")</f>
        <v>109</v>
      </c>
      <c r="C84" s="195">
        <v>109</v>
      </c>
      <c r="D84" s="174">
        <f>IF(SUM(D82:D83)&lt;&gt;0,SUM(D81:D83),"-")</f>
        <v>262</v>
      </c>
      <c r="E84" s="328">
        <f>IF(SUM(E82:E83)&lt;&gt;0,SUM(E81:E83),"-")</f>
        <v>17</v>
      </c>
      <c r="F84" s="198">
        <v>17</v>
      </c>
      <c r="G84" s="176">
        <f>IF(SUM(G82:G83)&lt;&gt;0,SUM(G81:G83),"-")</f>
        <v>18</v>
      </c>
      <c r="H84" s="201"/>
      <c r="I84" s="201"/>
      <c r="J84" s="201"/>
    </row>
    <row r="85" spans="1:10" ht="12.75">
      <c r="A85" s="172"/>
      <c r="B85" s="174"/>
      <c r="C85" s="140"/>
      <c r="D85" s="174"/>
      <c r="E85" s="328"/>
      <c r="F85" s="131"/>
      <c r="G85" s="176"/>
      <c r="H85" s="152"/>
      <c r="I85" s="152"/>
      <c r="J85" s="152"/>
    </row>
    <row r="86" spans="1:10" s="202" customFormat="1" ht="13.5" thickBot="1">
      <c r="A86" s="309" t="s">
        <v>273</v>
      </c>
      <c r="B86" s="329">
        <f aca="true" t="shared" si="0" ref="B86:G86">IF(SUM(B13,B15,B17,B22,B24,B26,B31,B37,B39,B50,B52,B59,B64,B66,B70,B80,B84)&lt;&gt;0,SUM(B13,B15,B17,B22,B24,B26,B31,B37,B39,B50,B52,B59,B64,B66,B70,B80,B84),"-")</f>
        <v>23543</v>
      </c>
      <c r="C86" s="329">
        <f t="shared" si="0"/>
        <v>22436</v>
      </c>
      <c r="D86" s="329">
        <f t="shared" si="0"/>
        <v>321905</v>
      </c>
      <c r="E86" s="329">
        <f t="shared" si="0"/>
        <v>102</v>
      </c>
      <c r="F86" s="329">
        <f t="shared" si="0"/>
        <v>102</v>
      </c>
      <c r="G86" s="310">
        <f t="shared" si="0"/>
        <v>419</v>
      </c>
      <c r="H86" s="201"/>
      <c r="I86" s="201"/>
      <c r="J86" s="201"/>
    </row>
    <row r="87" spans="2:4" ht="12.75">
      <c r="B87" s="152"/>
      <c r="C87" s="152"/>
      <c r="D87" s="152"/>
    </row>
  </sheetData>
  <mergeCells count="4">
    <mergeCell ref="B5:D5"/>
    <mergeCell ref="E5:G5"/>
    <mergeCell ref="A1:G1"/>
    <mergeCell ref="A3:G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1:S89"/>
  <sheetViews>
    <sheetView zoomScale="75" zoomScaleNormal="75" zoomScaleSheetLayoutView="25" workbookViewId="0" topLeftCell="A1">
      <selection activeCell="A3" sqref="A3:H3"/>
    </sheetView>
  </sheetViews>
  <sheetFormatPr defaultColWidth="11.421875" defaultRowHeight="12.75"/>
  <cols>
    <col min="1" max="1" width="25.7109375" style="121" customWidth="1"/>
    <col min="2" max="7" width="14.421875" style="121" customWidth="1"/>
    <col min="8" max="8" width="14.421875" style="132" customWidth="1"/>
    <col min="9" max="16384" width="11.421875" style="121" customWidth="1"/>
  </cols>
  <sheetData>
    <row r="1" spans="1:8" ht="18">
      <c r="A1" s="366" t="s">
        <v>0</v>
      </c>
      <c r="B1" s="366"/>
      <c r="C1" s="366"/>
      <c r="D1" s="366"/>
      <c r="E1" s="366"/>
      <c r="F1" s="366"/>
      <c r="G1" s="366"/>
      <c r="H1" s="366"/>
    </row>
    <row r="2" spans="1:8" ht="12.75">
      <c r="A2" s="203"/>
      <c r="B2" s="203"/>
      <c r="C2" s="203"/>
      <c r="D2" s="203"/>
      <c r="E2" s="203"/>
      <c r="F2" s="203"/>
      <c r="G2" s="203"/>
      <c r="H2" s="207"/>
    </row>
    <row r="3" spans="1:8" ht="15">
      <c r="A3" s="367" t="s">
        <v>283</v>
      </c>
      <c r="B3" s="367"/>
      <c r="C3" s="367"/>
      <c r="D3" s="367"/>
      <c r="E3" s="367"/>
      <c r="F3" s="367"/>
      <c r="G3" s="367"/>
      <c r="H3" s="367"/>
    </row>
    <row r="4" spans="1:8" ht="12.75">
      <c r="A4" s="204"/>
      <c r="B4" s="184"/>
      <c r="C4" s="184"/>
      <c r="D4" s="184"/>
      <c r="E4" s="184"/>
      <c r="F4" s="184"/>
      <c r="G4" s="184"/>
      <c r="H4" s="184"/>
    </row>
    <row r="5" spans="1:8" ht="12.75">
      <c r="A5" s="162" t="s">
        <v>203</v>
      </c>
      <c r="B5" s="371" t="s">
        <v>275</v>
      </c>
      <c r="C5" s="315"/>
      <c r="D5" s="315"/>
      <c r="E5" s="315"/>
      <c r="F5" s="315"/>
      <c r="G5" s="315"/>
      <c r="H5" s="315"/>
    </row>
    <row r="6" spans="1:8" ht="12.75">
      <c r="A6" s="162" t="s">
        <v>209</v>
      </c>
      <c r="B6" s="205"/>
      <c r="C6" s="137" t="s">
        <v>9</v>
      </c>
      <c r="D6" s="206"/>
      <c r="E6" s="371" t="s">
        <v>10</v>
      </c>
      <c r="F6" s="315"/>
      <c r="G6" s="315"/>
      <c r="H6" s="315"/>
    </row>
    <row r="7" spans="1:8" ht="12.75">
      <c r="A7" s="137" t="s">
        <v>212</v>
      </c>
      <c r="B7" s="118"/>
      <c r="C7" s="129"/>
      <c r="D7" s="129"/>
      <c r="E7" s="371" t="s">
        <v>284</v>
      </c>
      <c r="F7" s="372"/>
      <c r="G7" s="371" t="s">
        <v>285</v>
      </c>
      <c r="H7" s="315"/>
    </row>
    <row r="8" spans="1:17" ht="13.5" thickBot="1">
      <c r="A8" s="128"/>
      <c r="B8" s="118" t="s">
        <v>159</v>
      </c>
      <c r="C8" s="161" t="s">
        <v>160</v>
      </c>
      <c r="D8" s="161" t="s">
        <v>9</v>
      </c>
      <c r="E8" s="214" t="s">
        <v>159</v>
      </c>
      <c r="F8" s="214" t="s">
        <v>160</v>
      </c>
      <c r="G8" s="214" t="s">
        <v>159</v>
      </c>
      <c r="H8" s="161" t="s">
        <v>160</v>
      </c>
      <c r="P8" s="186"/>
      <c r="Q8" s="186"/>
    </row>
    <row r="9" spans="1:17" ht="12.75">
      <c r="A9" s="166" t="s">
        <v>217</v>
      </c>
      <c r="B9" s="167">
        <v>2480</v>
      </c>
      <c r="C9" s="182" t="s">
        <v>115</v>
      </c>
      <c r="D9" s="171">
        <v>2480</v>
      </c>
      <c r="E9" s="171">
        <v>2480</v>
      </c>
      <c r="F9" s="182" t="s">
        <v>115</v>
      </c>
      <c r="G9" s="182" t="s">
        <v>115</v>
      </c>
      <c r="H9" s="183" t="s">
        <v>115</v>
      </c>
      <c r="I9" s="152"/>
      <c r="J9" s="152"/>
      <c r="P9" s="186"/>
      <c r="Q9" s="186"/>
    </row>
    <row r="10" spans="1:17" ht="12.75">
      <c r="A10" s="168" t="s">
        <v>218</v>
      </c>
      <c r="B10" s="171">
        <v>2779</v>
      </c>
      <c r="C10" s="182" t="s">
        <v>115</v>
      </c>
      <c r="D10" s="171">
        <v>2779</v>
      </c>
      <c r="E10" s="171">
        <v>2336</v>
      </c>
      <c r="F10" s="182" t="s">
        <v>115</v>
      </c>
      <c r="G10" s="182" t="s">
        <v>115</v>
      </c>
      <c r="H10" s="183" t="s">
        <v>115</v>
      </c>
      <c r="I10" s="152"/>
      <c r="J10" s="152"/>
      <c r="P10" s="186"/>
      <c r="Q10" s="186"/>
    </row>
    <row r="11" spans="1:17" ht="12.75">
      <c r="A11" s="168" t="s">
        <v>219</v>
      </c>
      <c r="B11" s="171">
        <v>11974</v>
      </c>
      <c r="C11" s="182" t="s">
        <v>115</v>
      </c>
      <c r="D11" s="171">
        <v>11974</v>
      </c>
      <c r="E11" s="171">
        <v>11682</v>
      </c>
      <c r="F11" s="182" t="s">
        <v>115</v>
      </c>
      <c r="G11" s="182" t="s">
        <v>115</v>
      </c>
      <c r="H11" s="183" t="s">
        <v>115</v>
      </c>
      <c r="I11" s="152"/>
      <c r="J11" s="152"/>
      <c r="P11" s="186"/>
      <c r="Q11" s="186"/>
    </row>
    <row r="12" spans="1:17" ht="12.75">
      <c r="A12" s="168" t="s">
        <v>220</v>
      </c>
      <c r="B12" s="171">
        <v>15733</v>
      </c>
      <c r="C12" s="182" t="s">
        <v>115</v>
      </c>
      <c r="D12" s="171">
        <v>15733</v>
      </c>
      <c r="E12" s="171">
        <v>14283</v>
      </c>
      <c r="F12" s="182" t="s">
        <v>115</v>
      </c>
      <c r="G12" s="182" t="s">
        <v>115</v>
      </c>
      <c r="H12" s="183" t="s">
        <v>115</v>
      </c>
      <c r="I12" s="152"/>
      <c r="J12" s="152"/>
      <c r="P12" s="186"/>
      <c r="Q12" s="186"/>
    </row>
    <row r="13" spans="1:17" s="200" customFormat="1" ht="12.75">
      <c r="A13" s="172" t="s">
        <v>221</v>
      </c>
      <c r="B13" s="176">
        <f>IF(SUM(B9:B12)&lt;&gt;0,SUM(B9:B12),"-")</f>
        <v>32966</v>
      </c>
      <c r="C13" s="187" t="s">
        <v>115</v>
      </c>
      <c r="D13" s="176">
        <f>IF(SUM(D9:D12)&lt;&gt;0,SUM(D9:D12),"-")</f>
        <v>32966</v>
      </c>
      <c r="E13" s="176">
        <f>IF(SUM(E9:E12)&lt;&gt;0,SUM(E9:E12),"-")</f>
        <v>30781</v>
      </c>
      <c r="F13" s="187" t="s">
        <v>115</v>
      </c>
      <c r="G13" s="187" t="s">
        <v>115</v>
      </c>
      <c r="H13" s="188" t="s">
        <v>115</v>
      </c>
      <c r="I13" s="199"/>
      <c r="J13" s="199"/>
      <c r="P13" s="208"/>
      <c r="Q13" s="208"/>
    </row>
    <row r="14" spans="1:17" ht="12.75">
      <c r="A14" s="172"/>
      <c r="B14" s="176"/>
      <c r="C14" s="176"/>
      <c r="D14" s="176"/>
      <c r="E14" s="176"/>
      <c r="F14" s="176"/>
      <c r="G14" s="176"/>
      <c r="H14" s="176"/>
      <c r="I14" s="152"/>
      <c r="J14" s="152"/>
      <c r="P14" s="186"/>
      <c r="Q14" s="186"/>
    </row>
    <row r="15" spans="1:17" ht="12.75">
      <c r="A15" s="172" t="s">
        <v>222</v>
      </c>
      <c r="B15" s="176">
        <v>99</v>
      </c>
      <c r="C15" s="182" t="s">
        <v>115</v>
      </c>
      <c r="D15" s="176">
        <v>99</v>
      </c>
      <c r="E15" s="176">
        <v>93</v>
      </c>
      <c r="F15" s="182" t="s">
        <v>115</v>
      </c>
      <c r="G15" s="182" t="s">
        <v>115</v>
      </c>
      <c r="H15" s="183" t="s">
        <v>115</v>
      </c>
      <c r="I15" s="152"/>
      <c r="J15" s="152"/>
      <c r="P15" s="186"/>
      <c r="Q15" s="186"/>
    </row>
    <row r="16" spans="1:17" ht="12.75">
      <c r="A16" s="172"/>
      <c r="B16" s="176"/>
      <c r="C16" s="176"/>
      <c r="D16" s="176"/>
      <c r="E16" s="176"/>
      <c r="F16" s="176"/>
      <c r="G16" s="176"/>
      <c r="H16" s="176"/>
      <c r="I16" s="152"/>
      <c r="J16" s="152"/>
      <c r="P16" s="186"/>
      <c r="Q16" s="186"/>
    </row>
    <row r="17" spans="1:17" s="200" customFormat="1" ht="12.75">
      <c r="A17" s="172" t="s">
        <v>223</v>
      </c>
      <c r="B17" s="176">
        <v>42</v>
      </c>
      <c r="C17" s="187" t="s">
        <v>115</v>
      </c>
      <c r="D17" s="176">
        <v>42</v>
      </c>
      <c r="E17" s="176">
        <v>42</v>
      </c>
      <c r="F17" s="187" t="s">
        <v>115</v>
      </c>
      <c r="G17" s="187" t="s">
        <v>115</v>
      </c>
      <c r="H17" s="188" t="s">
        <v>115</v>
      </c>
      <c r="I17" s="199"/>
      <c r="J17" s="199"/>
      <c r="P17" s="208"/>
      <c r="Q17" s="208"/>
    </row>
    <row r="18" spans="1:17" ht="12.75">
      <c r="A18" s="172"/>
      <c r="B18" s="176"/>
      <c r="C18" s="176"/>
      <c r="D18" s="176"/>
      <c r="E18" s="176"/>
      <c r="F18" s="176"/>
      <c r="G18" s="176"/>
      <c r="H18" s="176"/>
      <c r="I18" s="152"/>
      <c r="J18" s="152"/>
      <c r="P18" s="186"/>
      <c r="Q18" s="186"/>
    </row>
    <row r="19" spans="1:17" ht="12.75">
      <c r="A19" s="177" t="s">
        <v>224</v>
      </c>
      <c r="B19" s="171">
        <v>9883</v>
      </c>
      <c r="C19" s="171">
        <v>2575</v>
      </c>
      <c r="D19" s="171">
        <v>12458</v>
      </c>
      <c r="E19" s="171">
        <v>8880</v>
      </c>
      <c r="F19" s="171">
        <v>2575</v>
      </c>
      <c r="G19" s="182" t="s">
        <v>115</v>
      </c>
      <c r="H19" s="183" t="s">
        <v>115</v>
      </c>
      <c r="I19" s="152"/>
      <c r="J19" s="152"/>
      <c r="P19" s="186"/>
      <c r="Q19" s="186"/>
    </row>
    <row r="20" spans="1:17" ht="12.75">
      <c r="A20" s="177" t="s">
        <v>225</v>
      </c>
      <c r="B20" s="171">
        <v>177</v>
      </c>
      <c r="C20" s="182" t="s">
        <v>115</v>
      </c>
      <c r="D20" s="171">
        <v>177</v>
      </c>
      <c r="E20" s="171">
        <v>121</v>
      </c>
      <c r="F20" s="182" t="s">
        <v>115</v>
      </c>
      <c r="G20" s="182" t="s">
        <v>115</v>
      </c>
      <c r="H20" s="183" t="s">
        <v>115</v>
      </c>
      <c r="I20" s="152"/>
      <c r="J20" s="152"/>
      <c r="P20" s="186"/>
      <c r="Q20" s="186"/>
    </row>
    <row r="21" spans="1:17" ht="12.75">
      <c r="A21" s="168" t="s">
        <v>226</v>
      </c>
      <c r="B21" s="171">
        <v>170</v>
      </c>
      <c r="C21" s="182" t="s">
        <v>115</v>
      </c>
      <c r="D21" s="171">
        <v>170</v>
      </c>
      <c r="E21" s="171">
        <v>115</v>
      </c>
      <c r="F21" s="182" t="s">
        <v>115</v>
      </c>
      <c r="G21" s="182" t="s">
        <v>115</v>
      </c>
      <c r="H21" s="183" t="s">
        <v>115</v>
      </c>
      <c r="I21" s="152"/>
      <c r="J21" s="152"/>
      <c r="P21" s="186"/>
      <c r="Q21" s="186"/>
    </row>
    <row r="22" spans="1:17" s="200" customFormat="1" ht="12.75">
      <c r="A22" s="178" t="s">
        <v>481</v>
      </c>
      <c r="B22" s="176">
        <f>IF(SUM(B19:B21)&lt;&gt;0,SUM(B19:B21),"-")</f>
        <v>10230</v>
      </c>
      <c r="C22" s="176">
        <f>IF(SUM(C19:C21)&lt;&gt;0,SUM(C19:C21),"-")</f>
        <v>2575</v>
      </c>
      <c r="D22" s="176">
        <f>IF(SUM(D19:D21)&lt;&gt;0,SUM(D19:D21),"-")</f>
        <v>12805</v>
      </c>
      <c r="E22" s="176">
        <f>IF(SUM(E19:E21)&lt;&gt;0,SUM(E19:E21),"-")</f>
        <v>9116</v>
      </c>
      <c r="F22" s="176">
        <f>IF(SUM(F19:F21)&lt;&gt;0,SUM(F19:F21),"-")</f>
        <v>2575</v>
      </c>
      <c r="G22" s="187" t="s">
        <v>115</v>
      </c>
      <c r="H22" s="188" t="s">
        <v>115</v>
      </c>
      <c r="I22" s="199"/>
      <c r="J22" s="199"/>
      <c r="P22" s="208"/>
      <c r="Q22" s="208"/>
    </row>
    <row r="23" spans="1:17" ht="12.75">
      <c r="A23" s="178"/>
      <c r="B23" s="176"/>
      <c r="C23" s="176"/>
      <c r="D23" s="176"/>
      <c r="E23" s="176"/>
      <c r="F23" s="176"/>
      <c r="G23" s="176"/>
      <c r="H23" s="176"/>
      <c r="I23" s="152"/>
      <c r="J23" s="152"/>
      <c r="P23" s="186"/>
      <c r="Q23" s="186"/>
    </row>
    <row r="24" spans="1:17" s="200" customFormat="1" ht="12.75">
      <c r="A24" s="172" t="s">
        <v>227</v>
      </c>
      <c r="B24" s="176">
        <v>12306</v>
      </c>
      <c r="C24" s="176">
        <v>11406</v>
      </c>
      <c r="D24" s="176">
        <v>23712</v>
      </c>
      <c r="E24" s="176">
        <v>10813</v>
      </c>
      <c r="F24" s="176">
        <v>9433</v>
      </c>
      <c r="G24" s="187" t="s">
        <v>115</v>
      </c>
      <c r="H24" s="188" t="s">
        <v>115</v>
      </c>
      <c r="I24" s="199"/>
      <c r="J24" s="199"/>
      <c r="P24" s="208"/>
      <c r="Q24" s="208"/>
    </row>
    <row r="25" spans="1:17" ht="12.75">
      <c r="A25" s="172"/>
      <c r="B25" s="176"/>
      <c r="C25" s="176"/>
      <c r="D25" s="176"/>
      <c r="E25" s="176"/>
      <c r="F25" s="176"/>
      <c r="G25" s="176"/>
      <c r="H25" s="176"/>
      <c r="I25" s="152"/>
      <c r="J25" s="152"/>
      <c r="P25" s="186"/>
      <c r="Q25" s="186"/>
    </row>
    <row r="26" spans="1:17" s="200" customFormat="1" ht="12.75">
      <c r="A26" s="172" t="s">
        <v>228</v>
      </c>
      <c r="B26" s="176">
        <v>38392</v>
      </c>
      <c r="C26" s="176">
        <v>3608</v>
      </c>
      <c r="D26" s="176">
        <v>42000</v>
      </c>
      <c r="E26" s="176">
        <v>36544</v>
      </c>
      <c r="F26" s="176">
        <v>3108</v>
      </c>
      <c r="G26" s="187" t="s">
        <v>115</v>
      </c>
      <c r="H26" s="188" t="s">
        <v>115</v>
      </c>
      <c r="I26" s="199"/>
      <c r="J26" s="199"/>
      <c r="P26" s="208"/>
      <c r="Q26" s="208"/>
    </row>
    <row r="27" spans="1:17" ht="12.75">
      <c r="A27" s="172"/>
      <c r="B27" s="176"/>
      <c r="C27" s="176"/>
      <c r="D27" s="176"/>
      <c r="E27" s="176"/>
      <c r="F27" s="176"/>
      <c r="G27" s="176"/>
      <c r="H27" s="176"/>
      <c r="I27" s="152"/>
      <c r="J27" s="152"/>
      <c r="P27" s="186"/>
      <c r="Q27" s="186"/>
    </row>
    <row r="28" spans="1:17" ht="12.75">
      <c r="A28" s="168" t="s">
        <v>229</v>
      </c>
      <c r="B28" s="171">
        <v>3363</v>
      </c>
      <c r="C28" s="171">
        <v>1281</v>
      </c>
      <c r="D28" s="171">
        <v>4644</v>
      </c>
      <c r="E28" s="171">
        <v>3198</v>
      </c>
      <c r="F28" s="171">
        <v>1032</v>
      </c>
      <c r="G28" s="182" t="s">
        <v>115</v>
      </c>
      <c r="H28" s="183" t="s">
        <v>115</v>
      </c>
      <c r="I28" s="152"/>
      <c r="J28" s="152"/>
      <c r="P28" s="186"/>
      <c r="Q28" s="186"/>
    </row>
    <row r="29" spans="1:17" ht="12.75">
      <c r="A29" s="168" t="s">
        <v>230</v>
      </c>
      <c r="B29" s="171">
        <v>3883</v>
      </c>
      <c r="C29" s="171">
        <v>56</v>
      </c>
      <c r="D29" s="171">
        <v>3939</v>
      </c>
      <c r="E29" s="171">
        <v>3479</v>
      </c>
      <c r="F29" s="171">
        <v>13</v>
      </c>
      <c r="G29" s="182" t="s">
        <v>115</v>
      </c>
      <c r="H29" s="183" t="s">
        <v>115</v>
      </c>
      <c r="I29" s="152"/>
      <c r="J29" s="152"/>
      <c r="P29" s="186"/>
      <c r="Q29" s="186"/>
    </row>
    <row r="30" spans="1:17" ht="12.75">
      <c r="A30" s="168" t="s">
        <v>231</v>
      </c>
      <c r="B30" s="171">
        <v>36256</v>
      </c>
      <c r="C30" s="171">
        <v>4548</v>
      </c>
      <c r="D30" s="171">
        <v>40804</v>
      </c>
      <c r="E30" s="171">
        <v>35987</v>
      </c>
      <c r="F30" s="171">
        <v>4527</v>
      </c>
      <c r="G30" s="182" t="s">
        <v>115</v>
      </c>
      <c r="H30" s="183" t="s">
        <v>115</v>
      </c>
      <c r="I30" s="152"/>
      <c r="J30" s="152"/>
      <c r="P30" s="186"/>
      <c r="Q30" s="186"/>
    </row>
    <row r="31" spans="1:17" s="200" customFormat="1" ht="12.75">
      <c r="A31" s="178" t="s">
        <v>482</v>
      </c>
      <c r="B31" s="176">
        <f>IF(SUM(B28:B30)&lt;&gt;0,SUM(B28:B30),"-")</f>
        <v>43502</v>
      </c>
      <c r="C31" s="176">
        <f>IF(SUM(C28:C30)&lt;&gt;0,SUM(C28:C30),"-")</f>
        <v>5885</v>
      </c>
      <c r="D31" s="176">
        <f>IF(SUM(D28:D30)&lt;&gt;0,SUM(D28:D30),"-")</f>
        <v>49387</v>
      </c>
      <c r="E31" s="176">
        <f>IF(SUM(E28:E30)&lt;&gt;0,SUM(E28:E30),"-")</f>
        <v>42664</v>
      </c>
      <c r="F31" s="176">
        <f>IF(SUM(F28:F30)&lt;&gt;0,SUM(F28:F30),"-")</f>
        <v>5572</v>
      </c>
      <c r="G31" s="187" t="s">
        <v>115</v>
      </c>
      <c r="H31" s="188" t="s">
        <v>115</v>
      </c>
      <c r="I31" s="199"/>
      <c r="J31" s="199"/>
      <c r="P31" s="208"/>
      <c r="Q31" s="208"/>
    </row>
    <row r="32" spans="1:17" ht="12.75">
      <c r="A32" s="178"/>
      <c r="B32" s="176"/>
      <c r="C32" s="176"/>
      <c r="D32" s="176"/>
      <c r="E32" s="176"/>
      <c r="F32" s="176"/>
      <c r="G32" s="176"/>
      <c r="H32" s="176"/>
      <c r="I32" s="152"/>
      <c r="J32" s="152"/>
      <c r="P32" s="186"/>
      <c r="Q32" s="186"/>
    </row>
    <row r="33" spans="1:17" ht="12.75">
      <c r="A33" s="168" t="s">
        <v>232</v>
      </c>
      <c r="B33" s="171">
        <v>24850</v>
      </c>
      <c r="C33" s="171">
        <v>33</v>
      </c>
      <c r="D33" s="171">
        <v>24883</v>
      </c>
      <c r="E33" s="171">
        <v>23630</v>
      </c>
      <c r="F33" s="171">
        <v>31</v>
      </c>
      <c r="G33" s="182" t="s">
        <v>115</v>
      </c>
      <c r="H33" s="183" t="s">
        <v>115</v>
      </c>
      <c r="I33" s="152"/>
      <c r="J33" s="152"/>
      <c r="P33" s="186"/>
      <c r="Q33" s="186"/>
    </row>
    <row r="34" spans="1:17" ht="12.75">
      <c r="A34" s="168" t="s">
        <v>233</v>
      </c>
      <c r="B34" s="171">
        <v>2495</v>
      </c>
      <c r="C34" s="182" t="s">
        <v>115</v>
      </c>
      <c r="D34" s="171">
        <v>2495</v>
      </c>
      <c r="E34" s="171">
        <v>2350</v>
      </c>
      <c r="F34" s="182" t="s">
        <v>115</v>
      </c>
      <c r="G34" s="182" t="s">
        <v>115</v>
      </c>
      <c r="H34" s="183" t="s">
        <v>115</v>
      </c>
      <c r="I34" s="152"/>
      <c r="J34" s="152"/>
      <c r="P34" s="186"/>
      <c r="Q34" s="186"/>
    </row>
    <row r="35" spans="1:17" ht="12.75">
      <c r="A35" s="168" t="s">
        <v>234</v>
      </c>
      <c r="B35" s="171">
        <v>2753</v>
      </c>
      <c r="C35" s="171">
        <v>2095</v>
      </c>
      <c r="D35" s="171">
        <v>4848</v>
      </c>
      <c r="E35" s="171">
        <v>2412</v>
      </c>
      <c r="F35" s="171">
        <v>1851</v>
      </c>
      <c r="G35" s="182" t="s">
        <v>115</v>
      </c>
      <c r="H35" s="183" t="s">
        <v>115</v>
      </c>
      <c r="I35" s="152"/>
      <c r="J35" s="152"/>
      <c r="P35" s="186"/>
      <c r="Q35" s="186"/>
    </row>
    <row r="36" spans="1:17" ht="12.75">
      <c r="A36" s="168" t="s">
        <v>235</v>
      </c>
      <c r="B36" s="171">
        <v>31239</v>
      </c>
      <c r="C36" s="171">
        <v>853</v>
      </c>
      <c r="D36" s="171">
        <v>32092</v>
      </c>
      <c r="E36" s="171">
        <v>27935</v>
      </c>
      <c r="F36" s="171">
        <v>744</v>
      </c>
      <c r="G36" s="182" t="s">
        <v>115</v>
      </c>
      <c r="H36" s="183" t="s">
        <v>115</v>
      </c>
      <c r="I36" s="152"/>
      <c r="J36" s="152"/>
      <c r="P36" s="186"/>
      <c r="Q36" s="186"/>
    </row>
    <row r="37" spans="1:17" s="200" customFormat="1" ht="12.75">
      <c r="A37" s="172" t="s">
        <v>236</v>
      </c>
      <c r="B37" s="176">
        <f>IF(SUM(B33:B36)&lt;&gt;0,SUM(B33:B36),"-")</f>
        <v>61337</v>
      </c>
      <c r="C37" s="176">
        <f>IF(SUM(C33:C36)&lt;&gt;0,SUM(C33:C36),"-")</f>
        <v>2981</v>
      </c>
      <c r="D37" s="176">
        <f>IF(SUM(D33:D36)&lt;&gt;0,SUM(D33:D36),"-")</f>
        <v>64318</v>
      </c>
      <c r="E37" s="176">
        <f>IF(SUM(E33:E36)&lt;&gt;0,SUM(E33:E36),"-")</f>
        <v>56327</v>
      </c>
      <c r="F37" s="176">
        <f>IF(SUM(F33:F36)&lt;&gt;0,SUM(F33:F36),"-")</f>
        <v>2626</v>
      </c>
      <c r="G37" s="187" t="s">
        <v>115</v>
      </c>
      <c r="H37" s="188" t="s">
        <v>115</v>
      </c>
      <c r="I37" s="199"/>
      <c r="J37" s="199"/>
      <c r="P37" s="208"/>
      <c r="Q37" s="208"/>
    </row>
    <row r="38" spans="1:17" ht="12.75">
      <c r="A38" s="172"/>
      <c r="B38" s="176"/>
      <c r="C38" s="176"/>
      <c r="D38" s="176"/>
      <c r="E38" s="176"/>
      <c r="F38" s="176"/>
      <c r="G38" s="176"/>
      <c r="H38" s="176"/>
      <c r="I38" s="152"/>
      <c r="J38" s="152"/>
      <c r="P38" s="186"/>
      <c r="Q38" s="186"/>
    </row>
    <row r="39" spans="1:17" s="200" customFormat="1" ht="12.75">
      <c r="A39" s="172" t="s">
        <v>237</v>
      </c>
      <c r="B39" s="176">
        <v>1890</v>
      </c>
      <c r="C39" s="187" t="s">
        <v>115</v>
      </c>
      <c r="D39" s="176">
        <v>1890</v>
      </c>
      <c r="E39" s="176">
        <v>1278</v>
      </c>
      <c r="F39" s="187" t="s">
        <v>115</v>
      </c>
      <c r="G39" s="187" t="s">
        <v>115</v>
      </c>
      <c r="H39" s="188" t="s">
        <v>115</v>
      </c>
      <c r="I39" s="199"/>
      <c r="J39" s="199"/>
      <c r="P39" s="208"/>
      <c r="Q39" s="208"/>
    </row>
    <row r="40" spans="1:17" ht="12.75">
      <c r="A40" s="172"/>
      <c r="B40" s="176"/>
      <c r="C40" s="176"/>
      <c r="D40" s="176"/>
      <c r="E40" s="176"/>
      <c r="F40" s="176"/>
      <c r="G40" s="176"/>
      <c r="H40" s="176"/>
      <c r="I40" s="152"/>
      <c r="J40" s="152"/>
      <c r="P40" s="186"/>
      <c r="Q40" s="186"/>
    </row>
    <row r="41" spans="1:17" ht="12.75">
      <c r="A41" s="177" t="s">
        <v>238</v>
      </c>
      <c r="B41" s="171">
        <v>4160</v>
      </c>
      <c r="C41" s="171">
        <v>2</v>
      </c>
      <c r="D41" s="171">
        <v>4162</v>
      </c>
      <c r="E41" s="171">
        <v>4160</v>
      </c>
      <c r="F41" s="171">
        <v>2</v>
      </c>
      <c r="G41" s="182" t="s">
        <v>115</v>
      </c>
      <c r="H41" s="183" t="s">
        <v>115</v>
      </c>
      <c r="I41" s="152"/>
      <c r="J41" s="152"/>
      <c r="P41" s="186"/>
      <c r="Q41" s="186"/>
    </row>
    <row r="42" spans="1:17" ht="12.75">
      <c r="A42" s="177" t="s">
        <v>239</v>
      </c>
      <c r="B42" s="171">
        <v>14795</v>
      </c>
      <c r="C42" s="171">
        <v>158</v>
      </c>
      <c r="D42" s="171">
        <v>14953</v>
      </c>
      <c r="E42" s="171">
        <v>10394</v>
      </c>
      <c r="F42" s="182" t="s">
        <v>115</v>
      </c>
      <c r="G42" s="182" t="s">
        <v>115</v>
      </c>
      <c r="H42" s="183" t="s">
        <v>115</v>
      </c>
      <c r="I42" s="152"/>
      <c r="J42" s="152"/>
      <c r="P42" s="186"/>
      <c r="Q42" s="186"/>
    </row>
    <row r="43" spans="1:17" ht="12.75">
      <c r="A43" s="177" t="s">
        <v>240</v>
      </c>
      <c r="B43" s="171">
        <v>15846</v>
      </c>
      <c r="C43" s="171">
        <v>8</v>
      </c>
      <c r="D43" s="171">
        <v>15854</v>
      </c>
      <c r="E43" s="171">
        <v>15330</v>
      </c>
      <c r="F43" s="171">
        <v>3</v>
      </c>
      <c r="G43" s="182" t="s">
        <v>115</v>
      </c>
      <c r="H43" s="183" t="s">
        <v>115</v>
      </c>
      <c r="I43" s="152"/>
      <c r="J43" s="152"/>
      <c r="P43" s="186"/>
      <c r="Q43" s="186"/>
    </row>
    <row r="44" spans="1:17" ht="12.75">
      <c r="A44" s="168" t="s">
        <v>241</v>
      </c>
      <c r="B44" s="171">
        <v>615</v>
      </c>
      <c r="C44" s="182" t="s">
        <v>115</v>
      </c>
      <c r="D44" s="171">
        <v>615</v>
      </c>
      <c r="E44" s="171">
        <v>615</v>
      </c>
      <c r="F44" s="182" t="s">
        <v>115</v>
      </c>
      <c r="G44" s="182" t="s">
        <v>115</v>
      </c>
      <c r="H44" s="183" t="s">
        <v>115</v>
      </c>
      <c r="I44" s="152"/>
      <c r="J44" s="152"/>
      <c r="P44" s="186"/>
      <c r="Q44" s="186"/>
    </row>
    <row r="45" spans="1:17" ht="12.75">
      <c r="A45" s="168" t="s">
        <v>242</v>
      </c>
      <c r="B45" s="171">
        <v>3612</v>
      </c>
      <c r="C45" s="171">
        <v>2</v>
      </c>
      <c r="D45" s="171">
        <v>3614</v>
      </c>
      <c r="E45" s="171">
        <v>3498</v>
      </c>
      <c r="F45" s="171">
        <v>2</v>
      </c>
      <c r="G45" s="171">
        <v>100</v>
      </c>
      <c r="H45" s="183" t="s">
        <v>115</v>
      </c>
      <c r="I45" s="152"/>
      <c r="J45" s="152"/>
      <c r="P45" s="186"/>
      <c r="Q45" s="186"/>
    </row>
    <row r="46" spans="1:17" ht="12.75">
      <c r="A46" s="168" t="s">
        <v>243</v>
      </c>
      <c r="B46" s="171">
        <v>1823</v>
      </c>
      <c r="C46" s="171">
        <v>40</v>
      </c>
      <c r="D46" s="171">
        <v>1863</v>
      </c>
      <c r="E46" s="171">
        <v>1481</v>
      </c>
      <c r="F46" s="171">
        <v>40</v>
      </c>
      <c r="G46" s="182" t="s">
        <v>115</v>
      </c>
      <c r="H46" s="183" t="s">
        <v>115</v>
      </c>
      <c r="I46" s="152"/>
      <c r="J46" s="152"/>
      <c r="P46" s="186"/>
      <c r="Q46" s="186"/>
    </row>
    <row r="47" spans="1:17" ht="12.75">
      <c r="A47" s="168" t="s">
        <v>244</v>
      </c>
      <c r="B47" s="171">
        <v>1100</v>
      </c>
      <c r="C47" s="182" t="s">
        <v>115</v>
      </c>
      <c r="D47" s="171">
        <v>1100</v>
      </c>
      <c r="E47" s="171">
        <v>821</v>
      </c>
      <c r="F47" s="182" t="s">
        <v>115</v>
      </c>
      <c r="G47" s="182" t="s">
        <v>115</v>
      </c>
      <c r="H47" s="183" t="s">
        <v>115</v>
      </c>
      <c r="I47" s="152"/>
      <c r="J47" s="152"/>
      <c r="P47" s="186"/>
      <c r="Q47" s="186"/>
    </row>
    <row r="48" spans="1:17" ht="12.75">
      <c r="A48" s="168" t="s">
        <v>245</v>
      </c>
      <c r="B48" s="171">
        <v>13061</v>
      </c>
      <c r="C48" s="171">
        <v>1378</v>
      </c>
      <c r="D48" s="171">
        <v>14439</v>
      </c>
      <c r="E48" s="171">
        <v>11990</v>
      </c>
      <c r="F48" s="171">
        <v>1370</v>
      </c>
      <c r="G48" s="182" t="s">
        <v>115</v>
      </c>
      <c r="H48" s="183" t="s">
        <v>115</v>
      </c>
      <c r="I48" s="152"/>
      <c r="J48" s="152"/>
      <c r="P48" s="186"/>
      <c r="Q48" s="186"/>
    </row>
    <row r="49" spans="1:17" ht="12.75">
      <c r="A49" s="168" t="s">
        <v>246</v>
      </c>
      <c r="B49" s="171">
        <v>12786</v>
      </c>
      <c r="C49" s="182" t="s">
        <v>115</v>
      </c>
      <c r="D49" s="171">
        <v>12786</v>
      </c>
      <c r="E49" s="171">
        <v>12469</v>
      </c>
      <c r="F49" s="171" t="s">
        <v>168</v>
      </c>
      <c r="G49" s="182" t="s">
        <v>115</v>
      </c>
      <c r="H49" s="183" t="s">
        <v>115</v>
      </c>
      <c r="I49" s="152"/>
      <c r="J49" s="152"/>
      <c r="P49" s="186"/>
      <c r="Q49" s="186"/>
    </row>
    <row r="50" spans="1:17" s="200" customFormat="1" ht="12.75">
      <c r="A50" s="178" t="s">
        <v>483</v>
      </c>
      <c r="B50" s="176">
        <f aca="true" t="shared" si="0" ref="B50:G50">IF(SUM(B41:B49)&lt;&gt;0,SUM(B41:B49),"-")</f>
        <v>67798</v>
      </c>
      <c r="C50" s="176">
        <f t="shared" si="0"/>
        <v>1588</v>
      </c>
      <c r="D50" s="176">
        <f t="shared" si="0"/>
        <v>69386</v>
      </c>
      <c r="E50" s="176">
        <f t="shared" si="0"/>
        <v>60758</v>
      </c>
      <c r="F50" s="176">
        <f t="shared" si="0"/>
        <v>1417</v>
      </c>
      <c r="G50" s="176">
        <f t="shared" si="0"/>
        <v>100</v>
      </c>
      <c r="H50" s="188" t="s">
        <v>115</v>
      </c>
      <c r="I50" s="199"/>
      <c r="J50" s="199"/>
      <c r="P50" s="208"/>
      <c r="Q50" s="208"/>
    </row>
    <row r="51" spans="1:17" ht="12.75">
      <c r="A51" s="178"/>
      <c r="B51" s="176"/>
      <c r="C51" s="176"/>
      <c r="D51" s="176"/>
      <c r="E51" s="176"/>
      <c r="F51" s="176"/>
      <c r="G51" s="176"/>
      <c r="H51" s="176"/>
      <c r="I51" s="152"/>
      <c r="J51" s="152"/>
      <c r="P51" s="186"/>
      <c r="Q51" s="186"/>
    </row>
    <row r="52" spans="1:17" ht="12.75">
      <c r="A52" s="172" t="s">
        <v>247</v>
      </c>
      <c r="B52" s="176">
        <v>18472</v>
      </c>
      <c r="C52" s="176">
        <v>156</v>
      </c>
      <c r="D52" s="176">
        <v>18628</v>
      </c>
      <c r="E52" s="176">
        <v>18299</v>
      </c>
      <c r="F52" s="176">
        <v>156</v>
      </c>
      <c r="G52" s="182" t="s">
        <v>115</v>
      </c>
      <c r="H52" s="183" t="s">
        <v>115</v>
      </c>
      <c r="I52" s="152"/>
      <c r="J52" s="152"/>
      <c r="P52" s="186"/>
      <c r="Q52" s="186"/>
    </row>
    <row r="53" spans="1:17" ht="12.75">
      <c r="A53" s="172"/>
      <c r="B53" s="176"/>
      <c r="C53" s="176"/>
      <c r="D53" s="176"/>
      <c r="E53" s="176"/>
      <c r="F53" s="176"/>
      <c r="G53" s="176"/>
      <c r="H53" s="176"/>
      <c r="I53" s="152"/>
      <c r="J53" s="152"/>
      <c r="P53" s="186"/>
      <c r="Q53" s="186"/>
    </row>
    <row r="54" spans="1:17" ht="12.75">
      <c r="A54" s="168" t="s">
        <v>248</v>
      </c>
      <c r="B54" s="171">
        <v>106939</v>
      </c>
      <c r="C54" s="171">
        <v>14698</v>
      </c>
      <c r="D54" s="171">
        <v>121637</v>
      </c>
      <c r="E54" s="171">
        <v>97040</v>
      </c>
      <c r="F54" s="171">
        <v>10500</v>
      </c>
      <c r="G54" s="171">
        <v>140</v>
      </c>
      <c r="H54" s="171">
        <v>25</v>
      </c>
      <c r="I54" s="152"/>
      <c r="J54" s="152"/>
      <c r="P54" s="186"/>
      <c r="Q54" s="186"/>
    </row>
    <row r="55" spans="1:17" ht="12.75">
      <c r="A55" s="177" t="s">
        <v>249</v>
      </c>
      <c r="B55" s="171">
        <v>177780</v>
      </c>
      <c r="C55" s="171">
        <v>34399</v>
      </c>
      <c r="D55" s="171">
        <v>212179</v>
      </c>
      <c r="E55" s="171">
        <v>171373</v>
      </c>
      <c r="F55" s="171">
        <v>33349</v>
      </c>
      <c r="G55" s="171">
        <v>2788</v>
      </c>
      <c r="H55" s="183" t="s">
        <v>115</v>
      </c>
      <c r="I55" s="152"/>
      <c r="J55" s="152"/>
      <c r="P55" s="186"/>
      <c r="Q55" s="186"/>
    </row>
    <row r="56" spans="1:17" ht="12.75">
      <c r="A56" s="168" t="s">
        <v>250</v>
      </c>
      <c r="B56" s="171">
        <v>101571</v>
      </c>
      <c r="C56" s="171">
        <v>80</v>
      </c>
      <c r="D56" s="171">
        <v>101651</v>
      </c>
      <c r="E56" s="171">
        <v>98750</v>
      </c>
      <c r="F56" s="171">
        <v>80</v>
      </c>
      <c r="G56" s="171">
        <v>750</v>
      </c>
      <c r="H56" s="183" t="s">
        <v>115</v>
      </c>
      <c r="I56" s="152"/>
      <c r="J56" s="152"/>
      <c r="P56" s="186"/>
      <c r="Q56" s="186"/>
    </row>
    <row r="57" spans="1:17" ht="12.75">
      <c r="A57" s="168" t="s">
        <v>251</v>
      </c>
      <c r="B57" s="171">
        <v>2654</v>
      </c>
      <c r="C57" s="182" t="s">
        <v>115</v>
      </c>
      <c r="D57" s="171">
        <v>2654</v>
      </c>
      <c r="E57" s="171">
        <v>2630</v>
      </c>
      <c r="F57" s="182" t="s">
        <v>115</v>
      </c>
      <c r="G57" s="182" t="s">
        <v>115</v>
      </c>
      <c r="H57" s="183" t="s">
        <v>115</v>
      </c>
      <c r="I57" s="152"/>
      <c r="J57" s="152"/>
      <c r="P57" s="186"/>
      <c r="Q57" s="186"/>
    </row>
    <row r="58" spans="1:17" ht="12.75">
      <c r="A58" s="168" t="s">
        <v>252</v>
      </c>
      <c r="B58" s="171">
        <v>129472</v>
      </c>
      <c r="C58" s="171">
        <v>32273</v>
      </c>
      <c r="D58" s="171">
        <v>161745</v>
      </c>
      <c r="E58" s="171">
        <v>122490</v>
      </c>
      <c r="F58" s="171">
        <v>32273</v>
      </c>
      <c r="G58" s="182" t="s">
        <v>115</v>
      </c>
      <c r="H58" s="183" t="s">
        <v>115</v>
      </c>
      <c r="I58" s="152"/>
      <c r="J58" s="152"/>
      <c r="P58" s="186"/>
      <c r="Q58" s="186"/>
    </row>
    <row r="59" spans="1:17" s="200" customFormat="1" ht="12.75">
      <c r="A59" s="178" t="s">
        <v>253</v>
      </c>
      <c r="B59" s="176">
        <f aca="true" t="shared" si="1" ref="B59:H59">IF(SUM(B54:B58)&lt;&gt;0,SUM(B54:B58),"-")</f>
        <v>518416</v>
      </c>
      <c r="C59" s="176">
        <f t="shared" si="1"/>
        <v>81450</v>
      </c>
      <c r="D59" s="176">
        <f t="shared" si="1"/>
        <v>599866</v>
      </c>
      <c r="E59" s="176">
        <f t="shared" si="1"/>
        <v>492283</v>
      </c>
      <c r="F59" s="176">
        <f t="shared" si="1"/>
        <v>76202</v>
      </c>
      <c r="G59" s="176">
        <f t="shared" si="1"/>
        <v>3678</v>
      </c>
      <c r="H59" s="176">
        <f t="shared" si="1"/>
        <v>25</v>
      </c>
      <c r="I59" s="199"/>
      <c r="J59" s="199"/>
      <c r="P59" s="208"/>
      <c r="Q59" s="208"/>
    </row>
    <row r="60" spans="1:17" ht="12.75">
      <c r="A60" s="178"/>
      <c r="B60" s="176"/>
      <c r="C60" s="176"/>
      <c r="D60" s="176"/>
      <c r="E60" s="176"/>
      <c r="F60" s="176"/>
      <c r="G60" s="176"/>
      <c r="H60" s="176"/>
      <c r="I60" s="152"/>
      <c r="J60" s="152"/>
      <c r="P60" s="186"/>
      <c r="Q60" s="186"/>
    </row>
    <row r="61" spans="1:17" ht="12.75">
      <c r="A61" s="168" t="s">
        <v>254</v>
      </c>
      <c r="B61" s="171">
        <v>12214</v>
      </c>
      <c r="C61" s="171">
        <v>5395</v>
      </c>
      <c r="D61" s="171">
        <v>17609</v>
      </c>
      <c r="E61" s="171">
        <v>12159</v>
      </c>
      <c r="F61" s="171">
        <v>5325</v>
      </c>
      <c r="G61" s="182" t="s">
        <v>115</v>
      </c>
      <c r="H61" s="183" t="s">
        <v>115</v>
      </c>
      <c r="I61" s="152"/>
      <c r="J61" s="152"/>
      <c r="P61" s="186"/>
      <c r="Q61" s="186"/>
    </row>
    <row r="62" spans="1:17" ht="12.75">
      <c r="A62" s="177" t="s">
        <v>255</v>
      </c>
      <c r="B62" s="171">
        <v>1175</v>
      </c>
      <c r="C62" s="182" t="s">
        <v>115</v>
      </c>
      <c r="D62" s="171">
        <v>1175</v>
      </c>
      <c r="E62" s="171">
        <v>1158</v>
      </c>
      <c r="F62" s="182" t="s">
        <v>115</v>
      </c>
      <c r="G62" s="182" t="s">
        <v>115</v>
      </c>
      <c r="H62" s="183" t="s">
        <v>115</v>
      </c>
      <c r="I62" s="152"/>
      <c r="J62" s="152"/>
      <c r="P62" s="186"/>
      <c r="Q62" s="186"/>
    </row>
    <row r="63" spans="1:17" ht="12.75">
      <c r="A63" s="168" t="s">
        <v>256</v>
      </c>
      <c r="B63" s="171">
        <v>55874</v>
      </c>
      <c r="C63" s="182" t="s">
        <v>115</v>
      </c>
      <c r="D63" s="171">
        <v>55874</v>
      </c>
      <c r="E63" s="171">
        <v>51216</v>
      </c>
      <c r="F63" s="182" t="s">
        <v>115</v>
      </c>
      <c r="G63" s="171">
        <v>600</v>
      </c>
      <c r="H63" s="183" t="s">
        <v>115</v>
      </c>
      <c r="I63" s="152"/>
      <c r="J63" s="152"/>
      <c r="P63" s="186"/>
      <c r="Q63" s="186"/>
    </row>
    <row r="64" spans="1:17" s="200" customFormat="1" ht="12.75">
      <c r="A64" s="172" t="s">
        <v>257</v>
      </c>
      <c r="B64" s="176">
        <f aca="true" t="shared" si="2" ref="B64:G64">IF(SUM(B61:B63)&lt;&gt;0,SUM(B61:B63),"-")</f>
        <v>69263</v>
      </c>
      <c r="C64" s="176">
        <f t="shared" si="2"/>
        <v>5395</v>
      </c>
      <c r="D64" s="176">
        <f t="shared" si="2"/>
        <v>74658</v>
      </c>
      <c r="E64" s="176">
        <f t="shared" si="2"/>
        <v>64533</v>
      </c>
      <c r="F64" s="176">
        <f t="shared" si="2"/>
        <v>5325</v>
      </c>
      <c r="G64" s="176">
        <f t="shared" si="2"/>
        <v>600</v>
      </c>
      <c r="H64" s="188" t="s">
        <v>115</v>
      </c>
      <c r="I64" s="199"/>
      <c r="J64" s="199"/>
      <c r="P64" s="208"/>
      <c r="Q64" s="208"/>
    </row>
    <row r="65" spans="1:17" ht="12.75">
      <c r="A65" s="172"/>
      <c r="B65" s="176"/>
      <c r="C65" s="176"/>
      <c r="D65" s="176"/>
      <c r="E65" s="176"/>
      <c r="F65" s="176"/>
      <c r="G65" s="176"/>
      <c r="H65" s="176"/>
      <c r="I65" s="152"/>
      <c r="J65" s="152"/>
      <c r="P65" s="186"/>
      <c r="Q65" s="186"/>
    </row>
    <row r="66" spans="1:17" s="200" customFormat="1" ht="12.75">
      <c r="A66" s="172" t="s">
        <v>258</v>
      </c>
      <c r="B66" s="176">
        <v>36586</v>
      </c>
      <c r="C66" s="176">
        <v>5601</v>
      </c>
      <c r="D66" s="176">
        <v>42187</v>
      </c>
      <c r="E66" s="176">
        <v>34378</v>
      </c>
      <c r="F66" s="176">
        <v>5244</v>
      </c>
      <c r="G66" s="187" t="s">
        <v>115</v>
      </c>
      <c r="H66" s="188" t="s">
        <v>115</v>
      </c>
      <c r="I66" s="199"/>
      <c r="J66" s="199"/>
      <c r="P66" s="208"/>
      <c r="Q66" s="208"/>
    </row>
    <row r="67" spans="1:19" ht="12.75">
      <c r="A67" s="172"/>
      <c r="B67" s="176"/>
      <c r="C67" s="176"/>
      <c r="D67" s="176"/>
      <c r="E67" s="176"/>
      <c r="F67" s="176"/>
      <c r="G67" s="176"/>
      <c r="H67" s="176"/>
      <c r="I67" s="152"/>
      <c r="J67" s="152"/>
      <c r="O67" s="186"/>
      <c r="P67" s="186"/>
      <c r="Q67" s="186"/>
      <c r="S67" s="186"/>
    </row>
    <row r="68" spans="1:19" ht="12.75">
      <c r="A68" s="168" t="s">
        <v>259</v>
      </c>
      <c r="B68" s="171">
        <v>80433</v>
      </c>
      <c r="C68" s="171">
        <v>600</v>
      </c>
      <c r="D68" s="171">
        <v>81033</v>
      </c>
      <c r="E68" s="171">
        <v>61080</v>
      </c>
      <c r="F68" s="171">
        <v>600</v>
      </c>
      <c r="G68" s="171">
        <v>12500</v>
      </c>
      <c r="H68" s="183" t="s">
        <v>115</v>
      </c>
      <c r="I68" s="152"/>
      <c r="J68" s="152"/>
      <c r="O68" s="186"/>
      <c r="P68" s="186"/>
      <c r="Q68" s="186"/>
      <c r="S68" s="186"/>
    </row>
    <row r="69" spans="1:17" ht="12.75">
      <c r="A69" s="177" t="s">
        <v>260</v>
      </c>
      <c r="B69" s="171">
        <v>4600</v>
      </c>
      <c r="C69" s="182" t="s">
        <v>115</v>
      </c>
      <c r="D69" s="171">
        <v>4600</v>
      </c>
      <c r="E69" s="171">
        <v>4400</v>
      </c>
      <c r="F69" s="182" t="s">
        <v>115</v>
      </c>
      <c r="G69" s="182" t="s">
        <v>115</v>
      </c>
      <c r="H69" s="183" t="s">
        <v>115</v>
      </c>
      <c r="I69" s="152"/>
      <c r="J69" s="152"/>
      <c r="P69" s="186"/>
      <c r="Q69" s="186"/>
    </row>
    <row r="70" spans="1:17" s="200" customFormat="1" ht="12.75">
      <c r="A70" s="172" t="s">
        <v>261</v>
      </c>
      <c r="B70" s="176">
        <f aca="true" t="shared" si="3" ref="B70:G70">IF(SUM(B68:B69)&lt;&gt;0,SUM(B67:B69),"-")</f>
        <v>85033</v>
      </c>
      <c r="C70" s="176">
        <f t="shared" si="3"/>
        <v>600</v>
      </c>
      <c r="D70" s="176">
        <f t="shared" si="3"/>
        <v>85633</v>
      </c>
      <c r="E70" s="176">
        <f t="shared" si="3"/>
        <v>65480</v>
      </c>
      <c r="F70" s="176">
        <f t="shared" si="3"/>
        <v>600</v>
      </c>
      <c r="G70" s="176">
        <f t="shared" si="3"/>
        <v>12500</v>
      </c>
      <c r="H70" s="188" t="s">
        <v>115</v>
      </c>
      <c r="I70" s="199"/>
      <c r="J70" s="199"/>
      <c r="P70" s="208"/>
      <c r="Q70" s="208"/>
    </row>
    <row r="71" spans="1:17" ht="12.75">
      <c r="A71" s="172"/>
      <c r="B71" s="176"/>
      <c r="C71" s="176"/>
      <c r="D71" s="176"/>
      <c r="E71" s="176"/>
      <c r="F71" s="176"/>
      <c r="G71" s="176"/>
      <c r="H71" s="176"/>
      <c r="I71" s="152"/>
      <c r="J71" s="152"/>
      <c r="P71" s="186"/>
      <c r="Q71" s="186"/>
    </row>
    <row r="72" spans="1:17" ht="12.75">
      <c r="A72" s="177" t="s">
        <v>262</v>
      </c>
      <c r="B72" s="171">
        <v>875</v>
      </c>
      <c r="C72" s="171">
        <v>280</v>
      </c>
      <c r="D72" s="171">
        <v>1155</v>
      </c>
      <c r="E72" s="171">
        <v>811</v>
      </c>
      <c r="F72" s="171">
        <v>257</v>
      </c>
      <c r="G72" s="182" t="s">
        <v>115</v>
      </c>
      <c r="H72" s="183" t="s">
        <v>115</v>
      </c>
      <c r="I72" s="152"/>
      <c r="J72" s="152"/>
      <c r="P72" s="186"/>
      <c r="Q72" s="186"/>
    </row>
    <row r="73" spans="1:17" ht="12.75">
      <c r="A73" s="177" t="s">
        <v>263</v>
      </c>
      <c r="B73" s="171">
        <v>10935</v>
      </c>
      <c r="C73" s="182" t="s">
        <v>115</v>
      </c>
      <c r="D73" s="171">
        <v>10935</v>
      </c>
      <c r="E73" s="171">
        <v>10778</v>
      </c>
      <c r="F73" s="182" t="s">
        <v>115</v>
      </c>
      <c r="G73" s="182" t="s">
        <v>115</v>
      </c>
      <c r="H73" s="183" t="s">
        <v>115</v>
      </c>
      <c r="I73" s="152"/>
      <c r="J73" s="152"/>
      <c r="P73" s="186"/>
      <c r="Q73" s="186"/>
    </row>
    <row r="74" spans="1:17" ht="12.75">
      <c r="A74" s="177" t="s">
        <v>264</v>
      </c>
      <c r="B74" s="171">
        <v>10002</v>
      </c>
      <c r="C74" s="182" t="s">
        <v>115</v>
      </c>
      <c r="D74" s="171">
        <v>10002</v>
      </c>
      <c r="E74" s="171">
        <v>10001</v>
      </c>
      <c r="F74" s="182" t="s">
        <v>115</v>
      </c>
      <c r="G74" s="182" t="s">
        <v>115</v>
      </c>
      <c r="H74" s="183" t="s">
        <v>115</v>
      </c>
      <c r="I74" s="152"/>
      <c r="J74" s="152"/>
      <c r="P74" s="186"/>
      <c r="Q74" s="186"/>
    </row>
    <row r="75" spans="1:17" ht="12.75">
      <c r="A75" s="168" t="s">
        <v>265</v>
      </c>
      <c r="B75" s="171">
        <v>4713</v>
      </c>
      <c r="C75" s="171">
        <v>500</v>
      </c>
      <c r="D75" s="171">
        <v>5213</v>
      </c>
      <c r="E75" s="171">
        <v>4700</v>
      </c>
      <c r="F75" s="171">
        <v>500</v>
      </c>
      <c r="G75" s="171">
        <v>13</v>
      </c>
      <c r="H75" s="183" t="s">
        <v>115</v>
      </c>
      <c r="I75" s="152"/>
      <c r="J75" s="152"/>
      <c r="P75" s="186"/>
      <c r="Q75" s="186"/>
    </row>
    <row r="76" spans="1:17" ht="12.75">
      <c r="A76" s="168" t="s">
        <v>266</v>
      </c>
      <c r="B76" s="171">
        <v>6954</v>
      </c>
      <c r="C76" s="182" t="s">
        <v>115</v>
      </c>
      <c r="D76" s="171">
        <v>6954</v>
      </c>
      <c r="E76" s="171">
        <v>6954</v>
      </c>
      <c r="F76" s="171" t="s">
        <v>168</v>
      </c>
      <c r="G76" s="182" t="s">
        <v>115</v>
      </c>
      <c r="H76" s="183" t="s">
        <v>115</v>
      </c>
      <c r="I76" s="152"/>
      <c r="J76" s="152"/>
      <c r="P76" s="186"/>
      <c r="Q76" s="186"/>
    </row>
    <row r="77" spans="1:17" ht="12.75">
      <c r="A77" s="177" t="s">
        <v>267</v>
      </c>
      <c r="B77" s="171">
        <v>703</v>
      </c>
      <c r="C77" s="171">
        <v>40</v>
      </c>
      <c r="D77" s="171">
        <v>743</v>
      </c>
      <c r="E77" s="171">
        <v>669</v>
      </c>
      <c r="F77" s="171">
        <v>40</v>
      </c>
      <c r="G77" s="182" t="s">
        <v>115</v>
      </c>
      <c r="H77" s="183" t="s">
        <v>115</v>
      </c>
      <c r="I77" s="152"/>
      <c r="J77" s="152"/>
      <c r="P77" s="186"/>
      <c r="Q77" s="186"/>
    </row>
    <row r="78" spans="1:17" ht="12.75">
      <c r="A78" s="177" t="s">
        <v>268</v>
      </c>
      <c r="B78" s="171">
        <v>2658</v>
      </c>
      <c r="C78" s="182" t="s">
        <v>115</v>
      </c>
      <c r="D78" s="171">
        <v>2658</v>
      </c>
      <c r="E78" s="171">
        <v>2456</v>
      </c>
      <c r="F78" s="182" t="s">
        <v>115</v>
      </c>
      <c r="G78" s="182" t="s">
        <v>115</v>
      </c>
      <c r="H78" s="183" t="s">
        <v>115</v>
      </c>
      <c r="I78" s="152"/>
      <c r="J78" s="152"/>
      <c r="P78" s="186"/>
      <c r="Q78" s="186"/>
    </row>
    <row r="79" spans="1:17" ht="12.75">
      <c r="A79" s="168" t="s">
        <v>269</v>
      </c>
      <c r="B79" s="171">
        <v>1023</v>
      </c>
      <c r="C79" s="182" t="s">
        <v>115</v>
      </c>
      <c r="D79" s="171">
        <v>1023</v>
      </c>
      <c r="E79" s="171">
        <v>977</v>
      </c>
      <c r="F79" s="182" t="s">
        <v>115</v>
      </c>
      <c r="G79" s="182" t="s">
        <v>115</v>
      </c>
      <c r="H79" s="183" t="s">
        <v>115</v>
      </c>
      <c r="I79" s="152"/>
      <c r="J79" s="152"/>
      <c r="P79" s="186"/>
      <c r="Q79" s="186"/>
    </row>
    <row r="80" spans="1:17" s="200" customFormat="1" ht="12.75">
      <c r="A80" s="178" t="s">
        <v>484</v>
      </c>
      <c r="B80" s="176">
        <f aca="true" t="shared" si="4" ref="B80:G80">IF(SUM(B72:B79)&lt;&gt;0,SUM(B72:B79),"-")</f>
        <v>37863</v>
      </c>
      <c r="C80" s="176">
        <f t="shared" si="4"/>
        <v>820</v>
      </c>
      <c r="D80" s="176">
        <f t="shared" si="4"/>
        <v>38683</v>
      </c>
      <c r="E80" s="176">
        <f t="shared" si="4"/>
        <v>37346</v>
      </c>
      <c r="F80" s="176">
        <f t="shared" si="4"/>
        <v>797</v>
      </c>
      <c r="G80" s="176">
        <f t="shared" si="4"/>
        <v>13</v>
      </c>
      <c r="H80" s="188" t="s">
        <v>115</v>
      </c>
      <c r="I80" s="199"/>
      <c r="J80" s="199"/>
      <c r="P80" s="208"/>
      <c r="Q80" s="208"/>
    </row>
    <row r="81" spans="1:17" ht="12.75">
      <c r="A81" s="178"/>
      <c r="B81" s="176"/>
      <c r="C81" s="176"/>
      <c r="D81" s="176"/>
      <c r="E81" s="176"/>
      <c r="F81" s="176"/>
      <c r="G81" s="176"/>
      <c r="H81" s="176"/>
      <c r="I81" s="152"/>
      <c r="J81" s="152"/>
      <c r="P81" s="186"/>
      <c r="Q81" s="186"/>
    </row>
    <row r="82" spans="1:17" ht="12.75">
      <c r="A82" s="168" t="s">
        <v>270</v>
      </c>
      <c r="B82" s="171">
        <v>3356</v>
      </c>
      <c r="C82" s="171">
        <v>52</v>
      </c>
      <c r="D82" s="171">
        <v>3408</v>
      </c>
      <c r="E82" s="171">
        <v>3336</v>
      </c>
      <c r="F82" s="171">
        <v>30</v>
      </c>
      <c r="G82" s="182" t="s">
        <v>115</v>
      </c>
      <c r="H82" s="183" t="s">
        <v>115</v>
      </c>
      <c r="I82" s="152"/>
      <c r="J82" s="152"/>
      <c r="P82" s="186"/>
      <c r="Q82" s="186"/>
    </row>
    <row r="83" spans="1:17" ht="12.75">
      <c r="A83" s="168" t="s">
        <v>271</v>
      </c>
      <c r="B83" s="171">
        <v>14249</v>
      </c>
      <c r="C83" s="171">
        <v>1168</v>
      </c>
      <c r="D83" s="171">
        <v>15417</v>
      </c>
      <c r="E83" s="171">
        <v>14249</v>
      </c>
      <c r="F83" s="171">
        <v>1035</v>
      </c>
      <c r="G83" s="182" t="s">
        <v>115</v>
      </c>
      <c r="H83" s="183" t="s">
        <v>115</v>
      </c>
      <c r="I83" s="152"/>
      <c r="J83" s="152"/>
      <c r="P83" s="186"/>
      <c r="Q83" s="186"/>
    </row>
    <row r="84" spans="1:17" s="200" customFormat="1" ht="12.75">
      <c r="A84" s="172" t="s">
        <v>272</v>
      </c>
      <c r="B84" s="176">
        <f>IF(SUM(B82:B83)&lt;&gt;0,SUM(B81:B83),"-")</f>
        <v>17605</v>
      </c>
      <c r="C84" s="176">
        <f>IF(SUM(C82:C83)&lt;&gt;0,SUM(C81:C83),"-")</f>
        <v>1220</v>
      </c>
      <c r="D84" s="176">
        <f>IF(SUM(D82:D83)&lt;&gt;0,SUM(D81:D83),"-")</f>
        <v>18825</v>
      </c>
      <c r="E84" s="176">
        <f>IF(SUM(E82:E83)&lt;&gt;0,SUM(E81:E83),"-")</f>
        <v>17585</v>
      </c>
      <c r="F84" s="176">
        <f>IF(SUM(F82:F83)&lt;&gt;0,SUM(F81:F83),"-")</f>
        <v>1065</v>
      </c>
      <c r="G84" s="187" t="s">
        <v>115</v>
      </c>
      <c r="H84" s="188" t="s">
        <v>115</v>
      </c>
      <c r="I84" s="199"/>
      <c r="J84" s="199"/>
      <c r="P84" s="208"/>
      <c r="Q84" s="208"/>
    </row>
    <row r="85" spans="1:10" ht="12.75">
      <c r="A85" s="172"/>
      <c r="B85" s="176"/>
      <c r="C85" s="176"/>
      <c r="D85" s="176"/>
      <c r="E85" s="176"/>
      <c r="F85" s="176"/>
      <c r="G85" s="176"/>
      <c r="H85" s="176"/>
      <c r="I85" s="152"/>
      <c r="J85" s="152"/>
    </row>
    <row r="86" spans="1:10" s="200" customFormat="1" ht="13.5" thickBot="1">
      <c r="A86" s="309" t="s">
        <v>273</v>
      </c>
      <c r="B86" s="310">
        <f aca="true" t="shared" si="5" ref="B86:H86">IF(SUM(B13,B15,B17,B22,B24,B26,B31,B37,B39,B50,B52,B59,B64,B66,B70,B80,B84)&lt;&gt;0,SUM(B13,B15,B17,B22,B24,B26,B31,B37,B39,B50,B52,B59,B64,B66,B70,B80,B84),"-")</f>
        <v>1051800</v>
      </c>
      <c r="C86" s="310">
        <f t="shared" si="5"/>
        <v>123285</v>
      </c>
      <c r="D86" s="310">
        <f t="shared" si="5"/>
        <v>1175085</v>
      </c>
      <c r="E86" s="310">
        <f t="shared" si="5"/>
        <v>978320</v>
      </c>
      <c r="F86" s="310">
        <f t="shared" si="5"/>
        <v>114120</v>
      </c>
      <c r="G86" s="310">
        <f t="shared" si="5"/>
        <v>16891</v>
      </c>
      <c r="H86" s="310">
        <f t="shared" si="5"/>
        <v>25</v>
      </c>
      <c r="I86" s="199"/>
      <c r="J86" s="199"/>
    </row>
    <row r="88" spans="5:17" ht="12.75">
      <c r="E88" s="152"/>
      <c r="I88" s="152"/>
      <c r="P88" s="186"/>
      <c r="Q88" s="186"/>
    </row>
    <row r="89" ht="12.75">
      <c r="I89" s="152"/>
    </row>
  </sheetData>
  <mergeCells count="6">
    <mergeCell ref="A1:H1"/>
    <mergeCell ref="A3:H3"/>
    <mergeCell ref="E6:H6"/>
    <mergeCell ref="E7:F7"/>
    <mergeCell ref="G7:H7"/>
    <mergeCell ref="B5:H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pcoello</cp:lastModifiedBy>
  <cp:lastPrinted>2004-01-20T12:25:09Z</cp:lastPrinted>
  <dcterms:created xsi:type="dcterms:W3CDTF">2003-08-07T08:19:34Z</dcterms:created>
  <dcterms:modified xsi:type="dcterms:W3CDTF">2004-09-30T12:13:36Z</dcterms:modified>
  <cp:category/>
  <cp:version/>
  <cp:contentType/>
  <cp:contentStatus/>
</cp:coreProperties>
</file>