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52" tabRatio="851" activeTab="0"/>
  </bookViews>
  <sheets>
    <sheet name="Cos. remolacha" sheetId="1" r:id="rId1"/>
    <sheet name="Metodología" sheetId="2" r:id="rId2"/>
  </sheets>
  <definedNames>
    <definedName name="_xlnm.Print_Area" localSheetId="0">'Cos. remolacha'!$A$1:$K$53</definedName>
    <definedName name="_xlnm.Print_Area" localSheetId="1">'Metodología'!$A$1:$A$30</definedName>
  </definedNames>
  <calcPr fullCalcOnLoad="1"/>
</workbook>
</file>

<file path=xl/sharedStrings.xml><?xml version="1.0" encoding="utf-8"?>
<sst xmlns="http://schemas.openxmlformats.org/spreadsheetml/2006/main" count="111" uniqueCount="83">
  <si>
    <t>OPERACIÓN:</t>
  </si>
  <si>
    <t xml:space="preserve">APERO: </t>
  </si>
  <si>
    <t>Eficiencia de trabajo</t>
  </si>
  <si>
    <t>m</t>
  </si>
  <si>
    <t>Baja</t>
  </si>
  <si>
    <t>Velocidad de trabajo</t>
  </si>
  <si>
    <t>km/h</t>
  </si>
  <si>
    <t>Media</t>
  </si>
  <si>
    <t>Alta</t>
  </si>
  <si>
    <t>kW</t>
  </si>
  <si>
    <t>CV</t>
  </si>
  <si>
    <t>Nivel de carga de trabajo (%)</t>
  </si>
  <si>
    <t>Bajo</t>
  </si>
  <si>
    <t>Medio</t>
  </si>
  <si>
    <t>Capacidad trabajo teórica</t>
  </si>
  <si>
    <t>h/ha</t>
  </si>
  <si>
    <t>Alto</t>
  </si>
  <si>
    <t>Eficiencia</t>
  </si>
  <si>
    <t>Capacidad trabajo real</t>
  </si>
  <si>
    <t>Consumo combustible</t>
  </si>
  <si>
    <t>ha/h</t>
  </si>
  <si>
    <t>Carga</t>
  </si>
  <si>
    <t>Factor (L/h-kW)</t>
  </si>
  <si>
    <t>COSTES DE UTILIZACIÓN</t>
  </si>
  <si>
    <t xml:space="preserve">Nivel de carga </t>
  </si>
  <si>
    <t>%</t>
  </si>
  <si>
    <t>Consumo de combustible</t>
  </si>
  <si>
    <t>L/h</t>
  </si>
  <si>
    <t>h/año</t>
  </si>
  <si>
    <t>L/ha</t>
  </si>
  <si>
    <t>Consumo de aceite</t>
  </si>
  <si>
    <t>€/h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</si>
  <si>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</si>
  <si>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</si>
  <si>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</si>
  <si>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</si>
  <si>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</si>
  <si>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</si>
  <si>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</si>
  <si>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</si>
  <si>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</si>
  <si>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</si>
  <si>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</si>
  <si>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</si>
  <si>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</si>
  <si>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</si>
  <si>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</si>
  <si>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</si>
  <si>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</si>
  <si>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CULTIVO:</t>
  </si>
  <si>
    <t>Utilización máquina (h/año)</t>
  </si>
  <si>
    <t>AUXILIAR</t>
  </si>
  <si>
    <t>Coste total s/combustible</t>
  </si>
  <si>
    <t>COSTE TOTAL</t>
  </si>
  <si>
    <t>Los datos de partida son:</t>
  </si>
  <si>
    <t>Las hipótesis establecidas para el cálculo de los costes son las siguientes:</t>
  </si>
  <si>
    <t>Potencia motor (kW)</t>
  </si>
  <si>
    <t xml:space="preserve">Potencia Motor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</si>
  <si>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</si>
  <si>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</si>
  <si>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</si>
  <si>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€/kW</t>
  </si>
  <si>
    <t>-          Coste de combustible: 1,00 €/L</t>
  </si>
  <si>
    <t xml:space="preserve">-          Velocidad de trabajo: se puede ajustar en intervalos de 0,25 km/h utilizando el cursor. </t>
  </si>
  <si>
    <t>-          Nivel de carga de la máquina: Bajo, medio o alto (se recomienda nivel medio para esta operación)</t>
  </si>
  <si>
    <t>Remolacha azucarera</t>
  </si>
  <si>
    <t>Recoleción de remolacha (deshojado, arranque y carga)</t>
  </si>
  <si>
    <t>Anchura de trabajo (6 líneas)</t>
  </si>
  <si>
    <t>Producción (t/ha)</t>
  </si>
  <si>
    <t>min/ha</t>
  </si>
  <si>
    <t>Cosechadora de remoalcha con tolva grande</t>
  </si>
  <si>
    <t>-          Separación entre líneas 0,50 m; máquina para 6 líneas con 18-20 m3 de tolva</t>
  </si>
  <si>
    <t>-          Mantenimiento y reparaciones: 60 €/ha</t>
  </si>
  <si>
    <t>-          Horas de trabajo anuales: Se han estimado dos rangos diferentes de utilización  de la máquina al año, baja (500 h/año) y alta 1000 h/año)</t>
  </si>
  <si>
    <t xml:space="preserve">-          Amortización por desgaste: 4 000 h </t>
  </si>
  <si>
    <t>Cosechadora de remolacha con tolva grande</t>
  </si>
  <si>
    <t>descarga tolva</t>
  </si>
  <si>
    <t>Utilzación anual</t>
  </si>
  <si>
    <t>ha/año</t>
  </si>
  <si>
    <t xml:space="preserve">-          Potencia: dos tamaños de motora (grande de 370 y pequeño 310 kW) </t>
  </si>
  <si>
    <t>-          Eficiencia de la operación: Baja, media o alta (se recomienda escoger media); se ha introducido un factor de corrección en función de la producción (70, 80 ó 90 t/ha) por el mayor número de descargas de tolva por ha.</t>
  </si>
  <si>
    <t>-          Precio de adquisición: Estimado en 1100 €/kW potencia motor</t>
  </si>
  <si>
    <t>-          Interés: 5 %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</si>
</sst>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0.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42"/>
      <name val="Arial"/>
      <family val="2"/>
    </font>
    <font>
      <sz val="11"/>
      <color indexed="10"/>
      <name val="Arial"/>
      <family val="2"/>
    </font>
    <font>
      <b/>
      <sz val="11"/>
      <color indexed="2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2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1" fontId="6" fillId="34" borderId="0" xfId="0" applyNumberFormat="1" applyFont="1" applyFill="1" applyBorder="1" applyAlignment="1" applyProtection="1">
      <alignment horizontal="center"/>
      <protection hidden="1"/>
    </xf>
    <xf numFmtId="164" fontId="6" fillId="34" borderId="0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11" xfId="0" applyNumberFormat="1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Fill="1" applyAlignment="1">
      <alignment horizontal="center"/>
    </xf>
    <xf numFmtId="0" fontId="11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4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6" fillId="0" borderId="0" xfId="0" applyFont="1" applyAlignment="1">
      <alignment/>
    </xf>
    <xf numFmtId="164" fontId="6" fillId="33" borderId="0" xfId="0" applyNumberFormat="1" applyFont="1" applyFill="1" applyBorder="1" applyAlignment="1" applyProtection="1">
      <alignment horizontal="center"/>
      <protection hidden="1"/>
    </xf>
    <xf numFmtId="164" fontId="1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12" fillId="33" borderId="0" xfId="0" applyNumberFormat="1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" fontId="12" fillId="33" borderId="15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>
      <alignment/>
    </xf>
    <xf numFmtId="1" fontId="12" fillId="33" borderId="16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2" fontId="10" fillId="33" borderId="0" xfId="0" applyNumberFormat="1" applyFont="1" applyFill="1" applyBorder="1" applyAlignment="1" applyProtection="1">
      <alignment horizontal="center"/>
      <protection hidden="1"/>
    </xf>
    <xf numFmtId="0" fontId="13" fillId="33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2" fontId="10" fillId="33" borderId="19" xfId="0" applyNumberFormat="1" applyFont="1" applyFill="1" applyBorder="1" applyAlignment="1" applyProtection="1">
      <alignment horizontal="center"/>
      <protection hidden="1"/>
    </xf>
    <xf numFmtId="0" fontId="13" fillId="33" borderId="20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0" borderId="13" xfId="0" applyFont="1" applyBorder="1" applyAlignment="1">
      <alignment/>
    </xf>
    <xf numFmtId="0" fontId="10" fillId="34" borderId="0" xfId="0" applyFont="1" applyFill="1" applyBorder="1" applyAlignment="1">
      <alignment/>
    </xf>
    <xf numFmtId="2" fontId="10" fillId="34" borderId="0" xfId="0" applyNumberFormat="1" applyFont="1" applyFill="1" applyBorder="1" applyAlignment="1" applyProtection="1">
      <alignment horizontal="center"/>
      <protection hidden="1"/>
    </xf>
    <xf numFmtId="0" fontId="13" fillId="34" borderId="0" xfId="0" applyFont="1" applyFill="1" applyBorder="1" applyAlignment="1">
      <alignment horizontal="center"/>
    </xf>
    <xf numFmtId="0" fontId="6" fillId="35" borderId="17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12" fillId="33" borderId="22" xfId="0" applyNumberFormat="1" applyFont="1" applyFill="1" applyBorder="1" applyAlignment="1" applyProtection="1">
      <alignment horizontal="center"/>
      <protection hidden="1" locked="0"/>
    </xf>
    <xf numFmtId="0" fontId="7" fillId="33" borderId="23" xfId="0" applyFont="1" applyFill="1" applyBorder="1" applyAlignment="1">
      <alignment horizontal="center"/>
    </xf>
    <xf numFmtId="164" fontId="10" fillId="33" borderId="0" xfId="0" applyNumberFormat="1" applyFont="1" applyFill="1" applyBorder="1" applyAlignment="1" applyProtection="1">
      <alignment horizontal="center"/>
      <protection hidden="1"/>
    </xf>
    <xf numFmtId="0" fontId="13" fillId="33" borderId="18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164" fontId="10" fillId="33" borderId="19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165" fontId="6" fillId="33" borderId="15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 applyProtection="1">
      <alignment horizontal="center"/>
      <protection hidden="1" locked="0"/>
    </xf>
    <xf numFmtId="1" fontId="12" fillId="33" borderId="0" xfId="0" applyNumberFormat="1" applyFont="1" applyFill="1" applyBorder="1" applyAlignment="1">
      <alignment/>
    </xf>
    <xf numFmtId="0" fontId="12" fillId="33" borderId="14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12" fillId="33" borderId="0" xfId="0" applyFont="1" applyFill="1" applyBorder="1" applyAlignment="1" applyProtection="1">
      <alignment horizontal="center"/>
      <protection hidden="1"/>
    </xf>
    <xf numFmtId="0" fontId="12" fillId="33" borderId="15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/>
    </xf>
    <xf numFmtId="3" fontId="12" fillId="33" borderId="15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hidden="1" locked="0"/>
    </xf>
    <xf numFmtId="3" fontId="6" fillId="34" borderId="0" xfId="0" applyNumberFormat="1" applyFont="1" applyFill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3" fontId="7" fillId="33" borderId="15" xfId="0" applyNumberFormat="1" applyFont="1" applyFill="1" applyBorder="1" applyAlignment="1" applyProtection="1">
      <alignment horizontal="center"/>
      <protection hidden="1"/>
    </xf>
    <xf numFmtId="164" fontId="12" fillId="33" borderId="22" xfId="0" applyNumberFormat="1" applyFont="1" applyFill="1" applyBorder="1" applyAlignment="1" applyProtection="1">
      <alignment horizontal="center"/>
      <protection hidden="1" locked="0"/>
    </xf>
    <xf numFmtId="0" fontId="7" fillId="33" borderId="22" xfId="0" applyFont="1" applyFill="1" applyBorder="1" applyAlignment="1">
      <alignment horizontal="center"/>
    </xf>
    <xf numFmtId="2" fontId="6" fillId="33" borderId="22" xfId="0" applyNumberFormat="1" applyFont="1" applyFill="1" applyBorder="1" applyAlignment="1" applyProtection="1">
      <alignment horizontal="center"/>
      <protection hidden="1"/>
    </xf>
    <xf numFmtId="0" fontId="7" fillId="33" borderId="23" xfId="0" applyFont="1" applyFill="1" applyBorder="1" applyAlignment="1">
      <alignment/>
    </xf>
    <xf numFmtId="2" fontId="7" fillId="33" borderId="15" xfId="0" applyNumberFormat="1" applyFont="1" applyFill="1" applyBorder="1" applyAlignment="1" applyProtection="1">
      <alignment horizontal="center"/>
      <protection hidden="1"/>
    </xf>
    <xf numFmtId="0" fontId="10" fillId="33" borderId="13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left"/>
    </xf>
    <xf numFmtId="3" fontId="6" fillId="34" borderId="14" xfId="0" applyNumberFormat="1" applyFont="1" applyFill="1" applyBorder="1" applyAlignment="1">
      <alignment horizontal="center"/>
    </xf>
    <xf numFmtId="164" fontId="14" fillId="36" borderId="15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10" fillId="34" borderId="0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1" fontId="7" fillId="34" borderId="2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33" borderId="24" xfId="0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/>
      <protection hidden="1"/>
    </xf>
    <xf numFmtId="0" fontId="7" fillId="35" borderId="24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Relationship Id="rId7" Type="http://schemas.openxmlformats.org/officeDocument/2006/relationships/image" Target="../media/image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image" Target="../media/image2.emf" /><Relationship Id="rId11" Type="http://schemas.openxmlformats.org/officeDocument/2006/relationships/image" Target="../media/image11.emf" /><Relationship Id="rId12" Type="http://schemas.openxmlformats.org/officeDocument/2006/relationships/image" Target="../media/image14.emf" /><Relationship Id="rId13" Type="http://schemas.openxmlformats.org/officeDocument/2006/relationships/image" Target="../media/image5.emf" /><Relationship Id="rId14" Type="http://schemas.openxmlformats.org/officeDocument/2006/relationships/image" Target="../media/image9.emf" /><Relationship Id="rId1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533400</xdr:colOff>
      <xdr:row>6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34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22</xdr:row>
      <xdr:rowOff>19050</xdr:rowOff>
    </xdr:from>
    <xdr:to>
      <xdr:col>7</xdr:col>
      <xdr:colOff>276225</xdr:colOff>
      <xdr:row>23</xdr:row>
      <xdr:rowOff>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3910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23</xdr:row>
      <xdr:rowOff>28575</xdr:rowOff>
    </xdr:from>
    <xdr:to>
      <xdr:col>7</xdr:col>
      <xdr:colOff>276225</xdr:colOff>
      <xdr:row>24</xdr:row>
      <xdr:rowOff>9525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46101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24</xdr:row>
      <xdr:rowOff>19050</xdr:rowOff>
    </xdr:from>
    <xdr:to>
      <xdr:col>7</xdr:col>
      <xdr:colOff>276225</xdr:colOff>
      <xdr:row>25</xdr:row>
      <xdr:rowOff>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4810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27</xdr:row>
      <xdr:rowOff>9525</xdr:rowOff>
    </xdr:from>
    <xdr:to>
      <xdr:col>7</xdr:col>
      <xdr:colOff>276225</xdr:colOff>
      <xdr:row>27</xdr:row>
      <xdr:rowOff>142875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5429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28</xdr:row>
      <xdr:rowOff>9525</xdr:rowOff>
    </xdr:from>
    <xdr:to>
      <xdr:col>7</xdr:col>
      <xdr:colOff>276225</xdr:colOff>
      <xdr:row>28</xdr:row>
      <xdr:rowOff>142875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62450" y="5638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29</xdr:row>
      <xdr:rowOff>9525</xdr:rowOff>
    </xdr:from>
    <xdr:to>
      <xdr:col>7</xdr:col>
      <xdr:colOff>276225</xdr:colOff>
      <xdr:row>29</xdr:row>
      <xdr:rowOff>142875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5848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19050</xdr:rowOff>
    </xdr:from>
    <xdr:to>
      <xdr:col>7</xdr:col>
      <xdr:colOff>276225</xdr:colOff>
      <xdr:row>14</xdr:row>
      <xdr:rowOff>0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62450" y="2505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14</xdr:row>
      <xdr:rowOff>28575</xdr:rowOff>
    </xdr:from>
    <xdr:to>
      <xdr:col>7</xdr:col>
      <xdr:colOff>276225</xdr:colOff>
      <xdr:row>15</xdr:row>
      <xdr:rowOff>9525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2450" y="2724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17</xdr:row>
      <xdr:rowOff>19050</xdr:rowOff>
    </xdr:from>
    <xdr:to>
      <xdr:col>7</xdr:col>
      <xdr:colOff>276225</xdr:colOff>
      <xdr:row>18</xdr:row>
      <xdr:rowOff>0</xdr:rowOff>
    </xdr:to>
    <xdr:pic>
      <xdr:nvPicPr>
        <xdr:cNvPr id="10" name="Optio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62450" y="33432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18</xdr:row>
      <xdr:rowOff>47625</xdr:rowOff>
    </xdr:from>
    <xdr:to>
      <xdr:col>7</xdr:col>
      <xdr:colOff>276225</xdr:colOff>
      <xdr:row>18</xdr:row>
      <xdr:rowOff>180975</xdr:rowOff>
    </xdr:to>
    <xdr:pic>
      <xdr:nvPicPr>
        <xdr:cNvPr id="11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71975" y="3581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38</xdr:row>
      <xdr:rowOff>9525</xdr:rowOff>
    </xdr:from>
    <xdr:to>
      <xdr:col>7</xdr:col>
      <xdr:colOff>228600</xdr:colOff>
      <xdr:row>38</xdr:row>
      <xdr:rowOff>190500</xdr:rowOff>
    </xdr:to>
    <xdr:pic>
      <xdr:nvPicPr>
        <xdr:cNvPr id="12" name="OptionButton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14825" y="77343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39</xdr:row>
      <xdr:rowOff>9525</xdr:rowOff>
    </xdr:from>
    <xdr:to>
      <xdr:col>7</xdr:col>
      <xdr:colOff>228600</xdr:colOff>
      <xdr:row>39</xdr:row>
      <xdr:rowOff>190500</xdr:rowOff>
    </xdr:to>
    <xdr:pic>
      <xdr:nvPicPr>
        <xdr:cNvPr id="13" name="OptionButton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14825" y="79438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16</xdr:row>
      <xdr:rowOff>38100</xdr:rowOff>
    </xdr:from>
    <xdr:to>
      <xdr:col>2</xdr:col>
      <xdr:colOff>1628775</xdr:colOff>
      <xdr:row>16</xdr:row>
      <xdr:rowOff>200025</xdr:rowOff>
    </xdr:to>
    <xdr:pic>
      <xdr:nvPicPr>
        <xdr:cNvPr id="14" name="Spin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24025" y="3152775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19</xdr:row>
      <xdr:rowOff>47625</xdr:rowOff>
    </xdr:from>
    <xdr:to>
      <xdr:col>7</xdr:col>
      <xdr:colOff>276225</xdr:colOff>
      <xdr:row>19</xdr:row>
      <xdr:rowOff>180975</xdr:rowOff>
    </xdr:to>
    <xdr:pic>
      <xdr:nvPicPr>
        <xdr:cNvPr id="15" name="OptionButton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71975" y="3790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5324475</xdr:colOff>
      <xdr:row>7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AF70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2.8515625" style="9" customWidth="1"/>
    <col min="2" max="2" width="5.7109375" style="9" customWidth="1"/>
    <col min="3" max="3" width="25.28125" style="9" customWidth="1"/>
    <col min="4" max="4" width="10.28125" style="9" customWidth="1"/>
    <col min="5" max="5" width="6.57421875" style="9" customWidth="1"/>
    <col min="6" max="6" width="7.28125" style="9" customWidth="1"/>
    <col min="7" max="7" width="5.421875" style="9" customWidth="1"/>
    <col min="8" max="8" width="5.57421875" style="9" customWidth="1"/>
    <col min="9" max="9" width="10.28125" style="9" customWidth="1"/>
    <col min="10" max="10" width="19.7109375" style="9" customWidth="1"/>
    <col min="11" max="11" width="8.140625" style="9" customWidth="1"/>
    <col min="12" max="12" width="8.00390625" style="9" hidden="1" customWidth="1"/>
    <col min="13" max="13" width="14.57421875" style="9" hidden="1" customWidth="1"/>
    <col min="14" max="14" width="10.140625" style="9" hidden="1" customWidth="1"/>
    <col min="15" max="15" width="10.57421875" style="9" hidden="1" customWidth="1"/>
    <col min="16" max="16" width="7.140625" style="9" hidden="1" customWidth="1"/>
    <col min="17" max="17" width="8.28125" style="9" hidden="1" customWidth="1"/>
    <col min="18" max="21" width="7.140625" style="9" hidden="1" customWidth="1"/>
    <col min="22" max="26" width="0" style="9" hidden="1" customWidth="1"/>
    <col min="27" max="27" width="0" style="10" hidden="1" customWidth="1"/>
    <col min="28" max="29" width="11.421875" style="11" hidden="1" customWidth="1"/>
    <col min="30" max="30" width="11.421875" style="10" hidden="1" customWidth="1"/>
    <col min="31" max="32" width="0" style="9" hidden="1" customWidth="1"/>
    <col min="33" max="16384" width="11.57421875" style="9" customWidth="1"/>
  </cols>
  <sheetData>
    <row r="1" ht="14.25"/>
    <row r="2" ht="14.25"/>
    <row r="3" ht="14.25"/>
    <row r="4" ht="14.25"/>
    <row r="5" ht="19.5" customHeight="1"/>
    <row r="6" ht="14.25"/>
    <row r="7" spans="1:11" ht="15">
      <c r="A7" s="12"/>
      <c r="B7" s="13"/>
      <c r="C7" s="14" t="s">
        <v>49</v>
      </c>
      <c r="D7" s="15" t="s">
        <v>65</v>
      </c>
      <c r="E7" s="16"/>
      <c r="F7" s="13"/>
      <c r="G7" s="13"/>
      <c r="H7" s="13"/>
      <c r="I7" s="13"/>
      <c r="J7" s="13"/>
      <c r="K7" s="17"/>
    </row>
    <row r="8" spans="1:11" ht="13.5">
      <c r="A8" s="18"/>
      <c r="B8" s="19"/>
      <c r="C8" s="20" t="s">
        <v>0</v>
      </c>
      <c r="D8" s="21" t="s">
        <v>66</v>
      </c>
      <c r="E8" s="22"/>
      <c r="F8" s="23"/>
      <c r="G8" s="23"/>
      <c r="H8" s="19"/>
      <c r="I8" s="19"/>
      <c r="J8" s="19"/>
      <c r="K8" s="24"/>
    </row>
    <row r="9" spans="1:31" ht="13.5">
      <c r="A9" s="18"/>
      <c r="B9" s="19"/>
      <c r="C9" s="20" t="s">
        <v>1</v>
      </c>
      <c r="D9" s="25" t="s">
        <v>75</v>
      </c>
      <c r="E9" s="26"/>
      <c r="F9" s="26"/>
      <c r="G9" s="27"/>
      <c r="H9" s="19"/>
      <c r="I9" s="19"/>
      <c r="J9" s="19"/>
      <c r="K9" s="24"/>
      <c r="M9" s="156" t="s">
        <v>51</v>
      </c>
      <c r="N9" s="157"/>
      <c r="AD9" s="30"/>
      <c r="AE9" s="31"/>
    </row>
    <row r="10" spans="1:31" ht="13.5">
      <c r="A10" s="18"/>
      <c r="B10" s="19"/>
      <c r="C10" s="20"/>
      <c r="D10" s="25"/>
      <c r="E10" s="26"/>
      <c r="F10" s="26"/>
      <c r="G10" s="27"/>
      <c r="H10" s="19"/>
      <c r="I10" s="19"/>
      <c r="J10" s="19"/>
      <c r="K10" s="24"/>
      <c r="M10" s="28"/>
      <c r="N10" s="29"/>
      <c r="AD10" s="30"/>
      <c r="AE10" s="31"/>
    </row>
    <row r="11" spans="1:18" ht="16.5" customHeight="1">
      <c r="A11" s="18"/>
      <c r="B11" s="21"/>
      <c r="C11" s="21"/>
      <c r="D11" s="32"/>
      <c r="E11" s="20"/>
      <c r="F11" s="19"/>
      <c r="G11" s="19"/>
      <c r="H11" s="19"/>
      <c r="I11" s="19"/>
      <c r="J11" s="33"/>
      <c r="K11" s="34"/>
      <c r="L11" s="35"/>
      <c r="M11" s="165"/>
      <c r="N11" s="37"/>
      <c r="O11" s="37"/>
      <c r="P11" s="38"/>
      <c r="Q11" s="39"/>
      <c r="R11" s="39"/>
    </row>
    <row r="12" spans="1:28" ht="16.5" customHeight="1">
      <c r="A12" s="18"/>
      <c r="B12" s="162" t="s">
        <v>67</v>
      </c>
      <c r="C12" s="163"/>
      <c r="D12" s="40">
        <v>3</v>
      </c>
      <c r="E12" s="41" t="s">
        <v>3</v>
      </c>
      <c r="F12" s="19"/>
      <c r="G12" s="19"/>
      <c r="H12" s="19"/>
      <c r="I12" s="19"/>
      <c r="J12" s="19"/>
      <c r="K12" s="34"/>
      <c r="L12" s="35"/>
      <c r="M12" s="165"/>
      <c r="N12" s="42"/>
      <c r="O12" s="43"/>
      <c r="P12" s="44"/>
      <c r="Q12" s="45"/>
      <c r="R12" s="39"/>
      <c r="W12" s="46"/>
      <c r="AB12" s="11" t="b">
        <v>1</v>
      </c>
    </row>
    <row r="13" spans="1:28" ht="16.5" customHeight="1">
      <c r="A13" s="18"/>
      <c r="B13" s="47"/>
      <c r="C13" s="48"/>
      <c r="D13" s="49"/>
      <c r="E13" s="50"/>
      <c r="F13" s="51"/>
      <c r="G13" s="19"/>
      <c r="H13" s="19"/>
      <c r="I13" s="158" t="s">
        <v>56</v>
      </c>
      <c r="J13" s="159"/>
      <c r="K13" s="34"/>
      <c r="L13" s="35"/>
      <c r="M13" s="39"/>
      <c r="N13" s="38"/>
      <c r="O13" s="38"/>
      <c r="P13" s="39"/>
      <c r="Q13" s="39"/>
      <c r="R13" s="39"/>
      <c r="S13" s="39"/>
      <c r="T13" s="39"/>
      <c r="AB13" s="11" t="b">
        <v>0</v>
      </c>
    </row>
    <row r="14" spans="1:32" ht="16.5" customHeight="1">
      <c r="A14" s="18"/>
      <c r="B14" s="52" t="s">
        <v>57</v>
      </c>
      <c r="C14" s="53"/>
      <c r="D14" s="49">
        <f>IF(K14,J14,J15)</f>
        <v>310</v>
      </c>
      <c r="E14" s="50" t="s">
        <v>9</v>
      </c>
      <c r="F14" s="51"/>
      <c r="G14" s="19"/>
      <c r="H14" s="54"/>
      <c r="I14" s="55" t="s">
        <v>4</v>
      </c>
      <c r="J14" s="56">
        <v>310</v>
      </c>
      <c r="K14" s="57" t="b">
        <v>1</v>
      </c>
      <c r="L14" s="35"/>
      <c r="M14" s="165"/>
      <c r="N14" s="37"/>
      <c r="O14" s="37"/>
      <c r="P14" s="38"/>
      <c r="Q14" s="39"/>
      <c r="R14" s="39"/>
      <c r="S14" s="39"/>
      <c r="T14" s="39"/>
      <c r="AF14" s="58"/>
    </row>
    <row r="15" spans="1:22" ht="16.5" customHeight="1">
      <c r="A15" s="18"/>
      <c r="B15" s="47"/>
      <c r="C15" s="48"/>
      <c r="D15" s="49">
        <f>D14*1.36</f>
        <v>421.6</v>
      </c>
      <c r="E15" s="50" t="s">
        <v>10</v>
      </c>
      <c r="F15" s="51"/>
      <c r="G15" s="19"/>
      <c r="H15" s="54"/>
      <c r="I15" s="55" t="s">
        <v>8</v>
      </c>
      <c r="J15" s="56">
        <v>370</v>
      </c>
      <c r="K15" s="34" t="b">
        <v>0</v>
      </c>
      <c r="L15" s="35"/>
      <c r="M15" s="165"/>
      <c r="N15" s="42"/>
      <c r="O15" s="43"/>
      <c r="P15" s="44"/>
      <c r="Q15" s="45"/>
      <c r="R15" s="39"/>
      <c r="S15" s="39"/>
      <c r="T15" s="39"/>
      <c r="U15" s="39"/>
      <c r="V15" s="39"/>
    </row>
    <row r="16" spans="1:29" ht="16.5" customHeight="1">
      <c r="A16" s="18"/>
      <c r="B16" s="153"/>
      <c r="C16" s="154"/>
      <c r="D16" s="59"/>
      <c r="E16" s="50"/>
      <c r="F16" s="51"/>
      <c r="G16" s="19"/>
      <c r="H16" s="19"/>
      <c r="I16" s="19"/>
      <c r="J16" s="19"/>
      <c r="K16" s="34"/>
      <c r="L16" s="35"/>
      <c r="M16" s="36"/>
      <c r="N16" s="42"/>
      <c r="O16" s="60"/>
      <c r="P16" s="61"/>
      <c r="Q16" s="38"/>
      <c r="R16" s="39"/>
      <c r="S16" s="39"/>
      <c r="T16" s="39"/>
      <c r="U16" s="39"/>
      <c r="V16" s="39"/>
      <c r="AB16" s="11" t="b">
        <v>1</v>
      </c>
      <c r="AC16" s="11" t="b">
        <v>1</v>
      </c>
    </row>
    <row r="17" spans="1:29" ht="16.5" customHeight="1">
      <c r="A17" s="18"/>
      <c r="B17" s="153" t="s">
        <v>5</v>
      </c>
      <c r="C17" s="154"/>
      <c r="D17" s="62">
        <f>+F17/4</f>
        <v>5</v>
      </c>
      <c r="E17" s="50" t="s">
        <v>6</v>
      </c>
      <c r="F17" s="63">
        <v>20</v>
      </c>
      <c r="G17" s="19"/>
      <c r="H17" s="19"/>
      <c r="I17" s="158" t="s">
        <v>68</v>
      </c>
      <c r="J17" s="159"/>
      <c r="K17" s="34"/>
      <c r="L17" s="35"/>
      <c r="M17" s="39" t="s">
        <v>76</v>
      </c>
      <c r="N17" s="39"/>
      <c r="O17" s="39"/>
      <c r="P17" s="38"/>
      <c r="Q17" s="39"/>
      <c r="R17" s="64"/>
      <c r="S17" s="64"/>
      <c r="AB17" s="11" t="b">
        <v>1</v>
      </c>
      <c r="AC17" s="11" t="b">
        <v>0</v>
      </c>
    </row>
    <row r="18" spans="1:19" ht="16.5" customHeight="1">
      <c r="A18" s="18"/>
      <c r="B18" s="47"/>
      <c r="C18" s="48"/>
      <c r="D18" s="49"/>
      <c r="E18" s="50"/>
      <c r="F18" s="51"/>
      <c r="G18" s="19"/>
      <c r="H18" s="54"/>
      <c r="I18" s="55" t="s">
        <v>4</v>
      </c>
      <c r="J18" s="65">
        <v>70</v>
      </c>
      <c r="K18" s="34" t="b">
        <v>0</v>
      </c>
      <c r="L18" s="66">
        <v>9</v>
      </c>
      <c r="M18" s="164" t="s">
        <v>69</v>
      </c>
      <c r="N18" s="164"/>
      <c r="O18" s="38"/>
      <c r="P18" s="38"/>
      <c r="Q18" s="64"/>
      <c r="R18" s="64"/>
      <c r="S18" s="64"/>
    </row>
    <row r="19" spans="1:28" ht="16.5" customHeight="1">
      <c r="A19" s="18"/>
      <c r="B19" s="153" t="s">
        <v>14</v>
      </c>
      <c r="C19" s="154"/>
      <c r="D19" s="67">
        <f>(10/(D12*D17))+(F19/60)</f>
        <v>0.8666666666666667</v>
      </c>
      <c r="E19" s="50" t="s">
        <v>15</v>
      </c>
      <c r="F19" s="51">
        <f>IF(K18,L18,IF(K19,L19,L20))</f>
        <v>12</v>
      </c>
      <c r="G19" s="19"/>
      <c r="H19" s="54"/>
      <c r="I19" s="68" t="s">
        <v>7</v>
      </c>
      <c r="J19" s="69">
        <v>80</v>
      </c>
      <c r="K19" s="34" t="b">
        <v>1</v>
      </c>
      <c r="L19" s="66">
        <v>12</v>
      </c>
      <c r="M19" s="39"/>
      <c r="N19" s="39"/>
      <c r="O19" s="38"/>
      <c r="P19" s="38"/>
      <c r="Q19" s="64"/>
      <c r="R19" s="64"/>
      <c r="S19" s="64"/>
      <c r="AB19" s="11" t="b">
        <v>0</v>
      </c>
    </row>
    <row r="20" spans="1:19" ht="16.5" customHeight="1">
      <c r="A20" s="18"/>
      <c r="B20" s="153" t="s">
        <v>17</v>
      </c>
      <c r="C20" s="154"/>
      <c r="D20" s="70">
        <f>IF(AB19=TRUE,J23,IF(AB21=TRUE,J24,IF(AB22=TRUE,J25)))</f>
        <v>0.8</v>
      </c>
      <c r="E20" s="71"/>
      <c r="F20" s="19"/>
      <c r="G20" s="19"/>
      <c r="H20" s="54"/>
      <c r="I20" s="72" t="s">
        <v>8</v>
      </c>
      <c r="J20" s="65">
        <v>90</v>
      </c>
      <c r="K20" s="34" t="b">
        <v>0</v>
      </c>
      <c r="L20" s="66">
        <v>15</v>
      </c>
      <c r="M20" s="39"/>
      <c r="N20" s="39"/>
      <c r="O20" s="38"/>
      <c r="P20" s="38"/>
      <c r="Q20" s="64"/>
      <c r="R20" s="64"/>
      <c r="S20" s="64"/>
    </row>
    <row r="21" spans="1:28" ht="16.5" customHeight="1">
      <c r="A21" s="18"/>
      <c r="B21" s="47"/>
      <c r="C21" s="48"/>
      <c r="D21" s="49"/>
      <c r="E21" s="50"/>
      <c r="F21" s="19"/>
      <c r="G21" s="19"/>
      <c r="H21" s="19"/>
      <c r="I21" s="73"/>
      <c r="J21" s="74"/>
      <c r="K21" s="34"/>
      <c r="L21" s="75"/>
      <c r="M21" s="39"/>
      <c r="N21" s="38"/>
      <c r="O21" s="38"/>
      <c r="P21" s="39"/>
      <c r="Q21" s="64"/>
      <c r="R21" s="64"/>
      <c r="S21" s="64"/>
      <c r="AB21" s="11" t="b">
        <v>0</v>
      </c>
    </row>
    <row r="22" spans="1:28" ht="16.5" customHeight="1">
      <c r="A22" s="18"/>
      <c r="B22" s="171" t="s">
        <v>18</v>
      </c>
      <c r="C22" s="172"/>
      <c r="D22" s="78">
        <f>D19/D20</f>
        <v>1.0833333333333333</v>
      </c>
      <c r="E22" s="79" t="s">
        <v>15</v>
      </c>
      <c r="F22" s="19"/>
      <c r="G22" s="19"/>
      <c r="H22" s="80"/>
      <c r="I22" s="170" t="s">
        <v>2</v>
      </c>
      <c r="J22" s="170"/>
      <c r="K22" s="81"/>
      <c r="L22" s="66"/>
      <c r="M22" s="39"/>
      <c r="N22" s="38"/>
      <c r="O22" s="38"/>
      <c r="P22" s="38"/>
      <c r="Q22" s="64"/>
      <c r="R22" s="39"/>
      <c r="AB22" s="11" t="b">
        <v>1</v>
      </c>
    </row>
    <row r="23" spans="1:28" ht="16.5" customHeight="1">
      <c r="A23" s="18"/>
      <c r="B23" s="82"/>
      <c r="C23" s="83"/>
      <c r="D23" s="84">
        <f>1/D22</f>
        <v>0.9230769230769231</v>
      </c>
      <c r="E23" s="85" t="s">
        <v>20</v>
      </c>
      <c r="F23" s="19"/>
      <c r="G23" s="19"/>
      <c r="H23" s="86"/>
      <c r="I23" s="55" t="s">
        <v>4</v>
      </c>
      <c r="J23" s="56">
        <v>0.6</v>
      </c>
      <c r="K23" s="81"/>
      <c r="L23" s="87"/>
      <c r="M23" s="38"/>
      <c r="N23" s="64"/>
      <c r="O23" s="64"/>
      <c r="P23" s="64"/>
      <c r="Q23" s="39"/>
      <c r="R23" s="39"/>
      <c r="AB23" s="11" t="b">
        <v>0</v>
      </c>
    </row>
    <row r="24" spans="1:28" ht="16.5" customHeight="1">
      <c r="A24" s="18"/>
      <c r="B24" s="19"/>
      <c r="C24" s="88"/>
      <c r="D24" s="89"/>
      <c r="E24" s="90"/>
      <c r="F24" s="19"/>
      <c r="G24" s="19"/>
      <c r="H24" s="86"/>
      <c r="I24" s="55" t="s">
        <v>7</v>
      </c>
      <c r="J24" s="56">
        <v>0.7</v>
      </c>
      <c r="K24" s="24"/>
      <c r="L24" s="38"/>
      <c r="M24" s="39"/>
      <c r="N24" s="39"/>
      <c r="O24" s="64"/>
      <c r="P24" s="64"/>
      <c r="AB24" s="11" t="b">
        <v>1</v>
      </c>
    </row>
    <row r="25" spans="1:28" ht="16.5" customHeight="1">
      <c r="A25" s="18"/>
      <c r="B25" s="169" t="s">
        <v>23</v>
      </c>
      <c r="C25" s="160"/>
      <c r="D25" s="91"/>
      <c r="E25" s="92"/>
      <c r="F25" s="19"/>
      <c r="G25" s="19"/>
      <c r="H25" s="86"/>
      <c r="I25" s="55" t="s">
        <v>8</v>
      </c>
      <c r="J25" s="56">
        <v>0.8</v>
      </c>
      <c r="K25" s="81"/>
      <c r="L25" s="38"/>
      <c r="R25" s="39"/>
      <c r="AB25" s="11" t="b">
        <v>0</v>
      </c>
    </row>
    <row r="26" spans="1:19" ht="16.5" customHeight="1">
      <c r="A26" s="18"/>
      <c r="B26" s="153" t="s">
        <v>24</v>
      </c>
      <c r="C26" s="154"/>
      <c r="D26" s="70">
        <f>IF(AB23=TRUE,J28,IF(AB24=TRUE,J29,IF(AB25=TRUE,J30)))</f>
        <v>50</v>
      </c>
      <c r="E26" s="50" t="s">
        <v>25</v>
      </c>
      <c r="F26" s="19"/>
      <c r="G26" s="19"/>
      <c r="H26" s="80"/>
      <c r="I26" s="19"/>
      <c r="J26" s="19"/>
      <c r="K26" s="81"/>
      <c r="L26" s="38"/>
      <c r="O26" s="39"/>
      <c r="P26" s="39"/>
      <c r="Q26" s="39"/>
      <c r="R26" s="93"/>
      <c r="S26" s="93"/>
    </row>
    <row r="27" spans="1:28" ht="16.5" customHeight="1">
      <c r="A27" s="18"/>
      <c r="B27" s="153" t="s">
        <v>26</v>
      </c>
      <c r="C27" s="154"/>
      <c r="D27" s="67">
        <f>IF(D26=J28,J34*D14,IF(D26=J29,J35*D14,IF(D26=J30,J36*D14)))</f>
        <v>46.5</v>
      </c>
      <c r="E27" s="50" t="s">
        <v>27</v>
      </c>
      <c r="F27" s="19"/>
      <c r="G27" s="19"/>
      <c r="H27" s="80"/>
      <c r="I27" s="158" t="s">
        <v>11</v>
      </c>
      <c r="J27" s="159"/>
      <c r="K27" s="81"/>
      <c r="L27" s="38"/>
      <c r="O27" s="39"/>
      <c r="P27" s="39"/>
      <c r="Q27" s="93"/>
      <c r="R27" s="94"/>
      <c r="S27" s="94"/>
      <c r="AB27" s="11" t="b">
        <v>1</v>
      </c>
    </row>
    <row r="28" spans="1:28" ht="16.5" customHeight="1">
      <c r="A28" s="18"/>
      <c r="B28" s="95"/>
      <c r="C28" s="96"/>
      <c r="D28" s="67">
        <f>D27*D22</f>
        <v>50.375</v>
      </c>
      <c r="E28" s="50" t="s">
        <v>29</v>
      </c>
      <c r="F28" s="19"/>
      <c r="G28" s="19"/>
      <c r="H28" s="86"/>
      <c r="I28" s="55" t="s">
        <v>12</v>
      </c>
      <c r="J28" s="56">
        <v>25</v>
      </c>
      <c r="K28" s="81"/>
      <c r="L28" s="38"/>
      <c r="M28" s="93"/>
      <c r="N28" s="93"/>
      <c r="O28" s="94"/>
      <c r="P28" s="94"/>
      <c r="Q28" s="94"/>
      <c r="R28" s="97"/>
      <c r="S28" s="97"/>
      <c r="T28" s="39"/>
      <c r="U28" s="39"/>
      <c r="V28" s="39"/>
      <c r="W28" s="39"/>
      <c r="X28" s="39"/>
      <c r="Y28" s="39"/>
      <c r="Z28" s="39"/>
      <c r="AB28" s="11" t="b">
        <v>0</v>
      </c>
    </row>
    <row r="29" spans="1:28" ht="16.5" customHeight="1">
      <c r="A29" s="18"/>
      <c r="B29" s="153" t="s">
        <v>30</v>
      </c>
      <c r="C29" s="154"/>
      <c r="D29" s="98">
        <f>D27*0.1/100</f>
        <v>0.04650000000000001</v>
      </c>
      <c r="E29" s="50" t="s">
        <v>27</v>
      </c>
      <c r="F29" s="19"/>
      <c r="G29" s="19"/>
      <c r="H29" s="86"/>
      <c r="I29" s="55" t="s">
        <v>13</v>
      </c>
      <c r="J29" s="56">
        <v>50</v>
      </c>
      <c r="K29" s="24"/>
      <c r="L29" s="38"/>
      <c r="M29" s="94"/>
      <c r="N29" s="94"/>
      <c r="O29" s="38"/>
      <c r="P29" s="97"/>
      <c r="Q29" s="97"/>
      <c r="R29" s="38"/>
      <c r="S29" s="38"/>
      <c r="T29" s="39"/>
      <c r="U29" s="39"/>
      <c r="V29" s="39"/>
      <c r="W29" s="39"/>
      <c r="X29" s="39"/>
      <c r="Y29" s="39"/>
      <c r="Z29" s="39"/>
      <c r="AB29" s="11" t="b">
        <v>0</v>
      </c>
    </row>
    <row r="30" spans="1:26" ht="16.5" customHeight="1">
      <c r="A30" s="18"/>
      <c r="B30" s="99"/>
      <c r="C30" s="100"/>
      <c r="D30" s="98">
        <f>D28*0.1/100</f>
        <v>0.050375</v>
      </c>
      <c r="E30" s="50" t="s">
        <v>29</v>
      </c>
      <c r="F30" s="19"/>
      <c r="G30" s="19"/>
      <c r="H30" s="86"/>
      <c r="I30" s="55" t="s">
        <v>16</v>
      </c>
      <c r="J30" s="56">
        <v>75</v>
      </c>
      <c r="K30" s="81"/>
      <c r="L30" s="38"/>
      <c r="M30" s="97"/>
      <c r="N30" s="97"/>
      <c r="O30" s="38"/>
      <c r="P30" s="38"/>
      <c r="Q30" s="38"/>
      <c r="R30" s="97"/>
      <c r="S30" s="97"/>
      <c r="T30" s="64"/>
      <c r="U30" s="64"/>
      <c r="V30" s="64"/>
      <c r="W30" s="64"/>
      <c r="X30" s="64"/>
      <c r="Y30" s="64"/>
      <c r="Z30" s="64"/>
    </row>
    <row r="31" spans="1:26" ht="16.5" customHeight="1" thickBot="1">
      <c r="A31" s="18"/>
      <c r="B31" s="179" t="s">
        <v>32</v>
      </c>
      <c r="C31" s="180"/>
      <c r="D31" s="101">
        <v>1</v>
      </c>
      <c r="E31" s="102" t="s">
        <v>33</v>
      </c>
      <c r="F31" s="19"/>
      <c r="G31" s="19"/>
      <c r="H31" s="80"/>
      <c r="I31" s="19"/>
      <c r="J31" s="19"/>
      <c r="K31" s="81"/>
      <c r="L31" s="38"/>
      <c r="M31" s="38"/>
      <c r="N31" s="38"/>
      <c r="O31" s="39"/>
      <c r="P31" s="97"/>
      <c r="Q31" s="97"/>
      <c r="R31" s="97"/>
      <c r="S31" s="97"/>
      <c r="T31" s="64"/>
      <c r="U31" s="64"/>
      <c r="V31" s="64"/>
      <c r="W31" s="64"/>
      <c r="X31" s="64"/>
      <c r="Y31" s="64"/>
      <c r="Z31" s="64"/>
    </row>
    <row r="32" spans="1:26" ht="16.5" customHeight="1" thickTop="1">
      <c r="A32" s="18"/>
      <c r="B32" s="76" t="s">
        <v>34</v>
      </c>
      <c r="C32" s="77"/>
      <c r="D32" s="103">
        <f>D31*D27</f>
        <v>46.5</v>
      </c>
      <c r="E32" s="79" t="s">
        <v>31</v>
      </c>
      <c r="F32" s="19"/>
      <c r="G32" s="19"/>
      <c r="H32" s="80"/>
      <c r="I32" s="158" t="s">
        <v>19</v>
      </c>
      <c r="J32" s="159"/>
      <c r="K32" s="81"/>
      <c r="M32" s="97"/>
      <c r="N32" s="97"/>
      <c r="O32" s="39"/>
      <c r="P32" s="97"/>
      <c r="Q32" s="97"/>
      <c r="R32" s="97"/>
      <c r="S32" s="97"/>
      <c r="T32" s="64"/>
      <c r="U32" s="64"/>
      <c r="V32" s="64"/>
      <c r="W32" s="64"/>
      <c r="X32" s="64"/>
      <c r="Y32" s="64"/>
      <c r="Z32" s="64"/>
    </row>
    <row r="33" spans="1:26" ht="16.5" customHeight="1">
      <c r="A33" s="18"/>
      <c r="B33" s="104"/>
      <c r="C33" s="105"/>
      <c r="D33" s="106">
        <f>D28*D31</f>
        <v>50.375</v>
      </c>
      <c r="E33" s="85" t="s">
        <v>35</v>
      </c>
      <c r="F33" s="19"/>
      <c r="G33" s="19"/>
      <c r="H33" s="80"/>
      <c r="I33" s="55" t="s">
        <v>21</v>
      </c>
      <c r="J33" s="56" t="s">
        <v>22</v>
      </c>
      <c r="K33" s="81"/>
      <c r="L33" s="38"/>
      <c r="M33" s="97"/>
      <c r="N33" s="97"/>
      <c r="O33" s="39"/>
      <c r="P33" s="97"/>
      <c r="Q33" s="97"/>
      <c r="R33" s="97"/>
      <c r="S33" s="97"/>
      <c r="T33" s="64"/>
      <c r="U33" s="64"/>
      <c r="V33" s="64"/>
      <c r="W33" s="64"/>
      <c r="X33" s="64"/>
      <c r="Y33" s="64"/>
      <c r="Z33" s="64"/>
    </row>
    <row r="34" spans="1:18" ht="16.5" customHeight="1">
      <c r="A34" s="18"/>
      <c r="B34" s="19"/>
      <c r="C34" s="19"/>
      <c r="D34" s="107"/>
      <c r="E34" s="22"/>
      <c r="F34" s="19"/>
      <c r="G34" s="19"/>
      <c r="H34" s="80"/>
      <c r="I34" s="55" t="s">
        <v>4</v>
      </c>
      <c r="J34" s="108">
        <v>0.1</v>
      </c>
      <c r="K34" s="24"/>
      <c r="L34" s="38"/>
      <c r="M34" s="97"/>
      <c r="N34" s="109"/>
      <c r="O34" s="39"/>
      <c r="P34" s="97"/>
      <c r="Q34" s="97"/>
      <c r="R34" s="39"/>
    </row>
    <row r="35" spans="1:28" ht="16.5" customHeight="1">
      <c r="A35" s="18"/>
      <c r="B35" s="169" t="s">
        <v>36</v>
      </c>
      <c r="C35" s="160"/>
      <c r="D35" s="91"/>
      <c r="E35" s="110"/>
      <c r="F35" s="160"/>
      <c r="G35" s="161"/>
      <c r="H35" s="80"/>
      <c r="I35" s="55" t="s">
        <v>7</v>
      </c>
      <c r="J35" s="108">
        <v>0.15</v>
      </c>
      <c r="K35" s="81"/>
      <c r="L35" s="38"/>
      <c r="M35" s="97"/>
      <c r="N35" s="97"/>
      <c r="O35" s="39"/>
      <c r="P35" s="39"/>
      <c r="Q35" s="39"/>
      <c r="AB35" s="11" t="b">
        <v>0</v>
      </c>
    </row>
    <row r="36" spans="1:28" ht="16.5" customHeight="1">
      <c r="A36" s="18"/>
      <c r="B36" s="153" t="s">
        <v>37</v>
      </c>
      <c r="C36" s="154"/>
      <c r="D36" s="111">
        <f>IF(AB35=TRUE,J39,J40)</f>
        <v>1000</v>
      </c>
      <c r="E36" s="112" t="s">
        <v>28</v>
      </c>
      <c r="F36" s="100"/>
      <c r="G36" s="113"/>
      <c r="H36" s="80"/>
      <c r="I36" s="55" t="s">
        <v>8</v>
      </c>
      <c r="J36" s="108">
        <v>0.207</v>
      </c>
      <c r="K36" s="81"/>
      <c r="L36" s="38"/>
      <c r="N36" s="39"/>
      <c r="AB36" s="11" t="b">
        <v>1</v>
      </c>
    </row>
    <row r="37" spans="1:14" ht="16.5" customHeight="1">
      <c r="A37" s="18"/>
      <c r="B37" s="95"/>
      <c r="C37" s="96"/>
      <c r="D37" s="70"/>
      <c r="E37" s="114"/>
      <c r="F37" s="100"/>
      <c r="G37" s="113"/>
      <c r="H37" s="80"/>
      <c r="I37" s="19"/>
      <c r="J37" s="19"/>
      <c r="K37" s="81"/>
      <c r="N37" s="39"/>
    </row>
    <row r="38" spans="1:19" ht="16.5" customHeight="1">
      <c r="A38" s="18"/>
      <c r="B38" s="153" t="s">
        <v>38</v>
      </c>
      <c r="C38" s="154"/>
      <c r="D38" s="115">
        <f>+F38*D14</f>
        <v>372000</v>
      </c>
      <c r="E38" s="112" t="s">
        <v>39</v>
      </c>
      <c r="F38" s="116">
        <v>1200</v>
      </c>
      <c r="G38" s="117" t="s">
        <v>61</v>
      </c>
      <c r="H38" s="19"/>
      <c r="I38" s="155" t="s">
        <v>50</v>
      </c>
      <c r="J38" s="155"/>
      <c r="K38" s="81"/>
      <c r="R38" s="93"/>
      <c r="S38" s="118"/>
    </row>
    <row r="39" spans="1:18" ht="16.5" customHeight="1">
      <c r="A39" s="18"/>
      <c r="B39" s="99"/>
      <c r="C39" s="100"/>
      <c r="D39" s="119"/>
      <c r="E39" s="114"/>
      <c r="F39" s="100"/>
      <c r="G39" s="113"/>
      <c r="H39" s="54"/>
      <c r="I39" s="55" t="s">
        <v>4</v>
      </c>
      <c r="J39" s="120">
        <v>500</v>
      </c>
      <c r="K39" s="81"/>
      <c r="L39" s="38"/>
      <c r="O39" s="93"/>
      <c r="P39" s="93"/>
      <c r="Q39" s="93"/>
      <c r="R39" s="94"/>
    </row>
    <row r="40" spans="1:18" ht="16.5" customHeight="1">
      <c r="A40" s="18"/>
      <c r="B40" s="153" t="s">
        <v>40</v>
      </c>
      <c r="C40" s="154"/>
      <c r="D40" s="115">
        <v>4000</v>
      </c>
      <c r="E40" s="112" t="s">
        <v>41</v>
      </c>
      <c r="F40" s="67">
        <f>+$D$38/$D40</f>
        <v>93</v>
      </c>
      <c r="G40" s="121" t="s">
        <v>31</v>
      </c>
      <c r="H40" s="54"/>
      <c r="I40" s="55" t="s">
        <v>8</v>
      </c>
      <c r="J40" s="122">
        <v>1000</v>
      </c>
      <c r="K40" s="24"/>
      <c r="L40" s="38"/>
      <c r="O40" s="94"/>
      <c r="P40" s="94"/>
      <c r="Q40" s="94"/>
      <c r="R40" s="97"/>
    </row>
    <row r="41" spans="1:18" ht="16.5" customHeight="1">
      <c r="A41" s="18"/>
      <c r="B41" s="153" t="s">
        <v>42</v>
      </c>
      <c r="C41" s="154"/>
      <c r="D41" s="123">
        <v>20</v>
      </c>
      <c r="E41" s="112" t="s">
        <v>43</v>
      </c>
      <c r="F41" s="67">
        <f>+$D$38/($D41*D36)</f>
        <v>18.6</v>
      </c>
      <c r="G41" s="121" t="s">
        <v>31</v>
      </c>
      <c r="H41" s="19"/>
      <c r="I41" s="19"/>
      <c r="J41" s="124"/>
      <c r="K41" s="81"/>
      <c r="L41" s="38"/>
      <c r="O41" s="97"/>
      <c r="P41" s="97"/>
      <c r="Q41" s="97"/>
      <c r="R41" s="38"/>
    </row>
    <row r="42" spans="1:18" ht="16.5" customHeight="1">
      <c r="A42" s="18"/>
      <c r="B42" s="153" t="s">
        <v>44</v>
      </c>
      <c r="C42" s="154"/>
      <c r="D42" s="123">
        <v>5</v>
      </c>
      <c r="E42" s="112" t="s">
        <v>25</v>
      </c>
      <c r="F42" s="67">
        <f>+$D$38*0.006*$D42/D36</f>
        <v>11.16</v>
      </c>
      <c r="G42" s="121" t="s">
        <v>31</v>
      </c>
      <c r="H42" s="80"/>
      <c r="I42" s="19"/>
      <c r="J42" s="19"/>
      <c r="K42" s="81"/>
      <c r="L42" s="38"/>
      <c r="O42" s="38"/>
      <c r="P42" s="38"/>
      <c r="Q42" s="38"/>
      <c r="R42" s="97"/>
    </row>
    <row r="43" spans="1:18" ht="16.5" customHeight="1">
      <c r="A43" s="18"/>
      <c r="B43" s="153" t="s">
        <v>45</v>
      </c>
      <c r="C43" s="154"/>
      <c r="D43" s="123">
        <v>0.2</v>
      </c>
      <c r="E43" s="112" t="s">
        <v>46</v>
      </c>
      <c r="F43" s="67">
        <f>+$D$38*$D43/(100*D36)</f>
        <v>0.744</v>
      </c>
      <c r="G43" s="121" t="s">
        <v>31</v>
      </c>
      <c r="H43" s="19"/>
      <c r="I43" s="167" t="str">
        <f>CONCATENATE("Vida útil para ",D36," h/año")</f>
        <v>Vida útil para 1000 h/año</v>
      </c>
      <c r="J43" s="168"/>
      <c r="K43" s="125"/>
      <c r="O43" s="97"/>
      <c r="P43" s="97"/>
      <c r="Q43" s="97"/>
      <c r="R43" s="97"/>
    </row>
    <row r="44" spans="1:18" ht="16.5" customHeight="1">
      <c r="A44" s="18"/>
      <c r="B44" s="153" t="s">
        <v>47</v>
      </c>
      <c r="C44" s="154"/>
      <c r="D44" s="123">
        <v>0.1</v>
      </c>
      <c r="E44" s="112" t="s">
        <v>46</v>
      </c>
      <c r="F44" s="67">
        <f>+$D$38*$D44/(D36*100)</f>
        <v>0.372</v>
      </c>
      <c r="G44" s="121" t="s">
        <v>31</v>
      </c>
      <c r="H44" s="19"/>
      <c r="I44" s="126" t="s">
        <v>41</v>
      </c>
      <c r="J44" s="127">
        <f>+$D$38/($F$40+$F$41)</f>
        <v>3333.3333333333335</v>
      </c>
      <c r="K44" s="125"/>
      <c r="O44" s="97"/>
      <c r="P44" s="97"/>
      <c r="Q44" s="97"/>
      <c r="R44" s="97"/>
    </row>
    <row r="45" spans="1:18" ht="16.5" customHeight="1" thickBot="1">
      <c r="A45" s="18"/>
      <c r="B45" s="179" t="s">
        <v>48</v>
      </c>
      <c r="C45" s="180"/>
      <c r="D45" s="128">
        <v>60</v>
      </c>
      <c r="E45" s="129" t="s">
        <v>35</v>
      </c>
      <c r="F45" s="130">
        <f>+D45/D22</f>
        <v>55.38461538461539</v>
      </c>
      <c r="G45" s="131" t="s">
        <v>31</v>
      </c>
      <c r="H45" s="19"/>
      <c r="I45" s="126" t="s">
        <v>43</v>
      </c>
      <c r="J45" s="132">
        <f>+$D$38/($D$36*($F$40+$F$41))</f>
        <v>3.3333333333333335</v>
      </c>
      <c r="K45" s="125"/>
      <c r="O45" s="97"/>
      <c r="P45" s="97"/>
      <c r="Q45" s="97"/>
      <c r="R45" s="97"/>
    </row>
    <row r="46" spans="1:15" ht="16.5" customHeight="1" thickTop="1">
      <c r="A46" s="18"/>
      <c r="B46" s="133"/>
      <c r="C46" s="100"/>
      <c r="D46" s="134" t="s">
        <v>52</v>
      </c>
      <c r="E46" s="135"/>
      <c r="F46" s="78">
        <f>SUM(F40:F45)</f>
        <v>179.2606153846154</v>
      </c>
      <c r="G46" s="136" t="s">
        <v>31</v>
      </c>
      <c r="H46" s="19"/>
      <c r="I46" s="19"/>
      <c r="J46" s="19"/>
      <c r="K46" s="81"/>
      <c r="O46" s="39"/>
    </row>
    <row r="47" spans="1:15" ht="16.5" customHeight="1">
      <c r="A47" s="18"/>
      <c r="B47" s="82"/>
      <c r="C47" s="137"/>
      <c r="D47" s="138"/>
      <c r="E47" s="138"/>
      <c r="F47" s="84">
        <f>D22*F46</f>
        <v>194.19899999999998</v>
      </c>
      <c r="G47" s="139" t="s">
        <v>35</v>
      </c>
      <c r="H47" s="19"/>
      <c r="I47" s="19"/>
      <c r="J47" s="19"/>
      <c r="K47" s="81"/>
      <c r="O47" s="39"/>
    </row>
    <row r="48" spans="1:11" ht="16.5" customHeight="1">
      <c r="A48" s="18"/>
      <c r="B48" s="19"/>
      <c r="C48" s="19"/>
      <c r="D48" s="22"/>
      <c r="E48" s="22"/>
      <c r="F48" s="19"/>
      <c r="G48" s="80"/>
      <c r="H48" s="19"/>
      <c r="I48" s="19"/>
      <c r="J48" s="19"/>
      <c r="K48" s="140"/>
    </row>
    <row r="49" spans="1:11" ht="16.5" customHeight="1">
      <c r="A49" s="18"/>
      <c r="B49" s="19"/>
      <c r="C49" s="173" t="s">
        <v>53</v>
      </c>
      <c r="D49" s="174"/>
      <c r="E49" s="175"/>
      <c r="F49" s="141">
        <f>+F46+D32</f>
        <v>225.7606153846154</v>
      </c>
      <c r="G49" s="142" t="s">
        <v>31</v>
      </c>
      <c r="H49" s="19"/>
      <c r="I49" s="166" t="s">
        <v>77</v>
      </c>
      <c r="J49" s="166"/>
      <c r="K49" s="24"/>
    </row>
    <row r="50" spans="1:11" ht="16.5" customHeight="1">
      <c r="A50" s="18"/>
      <c r="B50" s="19"/>
      <c r="C50" s="176"/>
      <c r="D50" s="177"/>
      <c r="E50" s="178"/>
      <c r="F50" s="141">
        <f>+F47+D33</f>
        <v>244.57399999999998</v>
      </c>
      <c r="G50" s="143" t="s">
        <v>35</v>
      </c>
      <c r="H50" s="19"/>
      <c r="I50" s="144">
        <f>+D36/D22</f>
        <v>923.0769230769231</v>
      </c>
      <c r="J50" s="145" t="s">
        <v>78</v>
      </c>
      <c r="K50" s="24"/>
    </row>
    <row r="51" spans="1:11" ht="16.5" customHeight="1">
      <c r="A51" s="18"/>
      <c r="B51" s="19"/>
      <c r="C51" s="19"/>
      <c r="D51" s="19"/>
      <c r="E51" s="19"/>
      <c r="F51" s="19"/>
      <c r="G51" s="19"/>
      <c r="H51" s="19"/>
      <c r="I51" s="19"/>
      <c r="J51" s="146"/>
      <c r="K51" s="147"/>
    </row>
    <row r="52" spans="1:11" ht="16.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48"/>
    </row>
    <row r="53" spans="1:11" ht="16.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1"/>
    </row>
    <row r="54" spans="11:12" ht="16.5" customHeight="1">
      <c r="K54" s="39"/>
      <c r="L54" s="39"/>
    </row>
    <row r="55" spans="11:12" ht="16.5" customHeight="1">
      <c r="K55" s="39"/>
      <c r="L55" s="39"/>
    </row>
    <row r="56" spans="11:12" ht="13.5">
      <c r="K56" s="39"/>
      <c r="L56" s="39"/>
    </row>
    <row r="57" spans="11:12" ht="13.5">
      <c r="K57" s="39"/>
      <c r="L57" s="39"/>
    </row>
    <row r="58" spans="11:12" ht="13.5">
      <c r="K58" s="39"/>
      <c r="L58" s="39"/>
    </row>
    <row r="59" spans="11:12" ht="13.5" customHeight="1">
      <c r="K59" s="39"/>
      <c r="L59" s="39"/>
    </row>
    <row r="60" spans="11:12" ht="15.75" customHeight="1">
      <c r="K60" s="39"/>
      <c r="L60" s="39"/>
    </row>
    <row r="61" spans="11:12" ht="13.5">
      <c r="K61" s="39"/>
      <c r="L61" s="39"/>
    </row>
    <row r="62" spans="11:12" ht="13.5">
      <c r="K62" s="39"/>
      <c r="L62" s="39"/>
    </row>
    <row r="63" spans="11:12" ht="13.5">
      <c r="K63" s="39"/>
      <c r="L63" s="39"/>
    </row>
    <row r="64" spans="11:12" ht="13.5">
      <c r="K64" s="39"/>
      <c r="L64" s="39"/>
    </row>
    <row r="65" spans="11:12" ht="13.5">
      <c r="K65" s="39"/>
      <c r="L65" s="39"/>
    </row>
    <row r="66" spans="11:12" ht="13.5">
      <c r="K66" s="152"/>
      <c r="L66" s="39"/>
    </row>
    <row r="67" spans="11:12" ht="13.5">
      <c r="K67" s="152"/>
      <c r="L67" s="39"/>
    </row>
    <row r="68" spans="11:12" ht="13.5">
      <c r="K68" s="152"/>
      <c r="L68" s="39"/>
    </row>
    <row r="69" spans="11:12" ht="13.5">
      <c r="K69" s="39"/>
      <c r="L69" s="39"/>
    </row>
    <row r="70" spans="11:12" ht="13.5">
      <c r="K70" s="39"/>
      <c r="L70" s="39"/>
    </row>
  </sheetData>
  <sheetProtection/>
  <mergeCells count="34">
    <mergeCell ref="B44:C44"/>
    <mergeCell ref="B45:C45"/>
    <mergeCell ref="B29:C29"/>
    <mergeCell ref="B26:C26"/>
    <mergeCell ref="B31:C31"/>
    <mergeCell ref="B35:C35"/>
    <mergeCell ref="B36:C36"/>
    <mergeCell ref="B38:C38"/>
    <mergeCell ref="I49:J49"/>
    <mergeCell ref="M14:M15"/>
    <mergeCell ref="I43:J43"/>
    <mergeCell ref="B20:C20"/>
    <mergeCell ref="B25:C25"/>
    <mergeCell ref="B27:C27"/>
    <mergeCell ref="I27:J27"/>
    <mergeCell ref="I22:J22"/>
    <mergeCell ref="B22:C22"/>
    <mergeCell ref="C49:E50"/>
    <mergeCell ref="B16:C16"/>
    <mergeCell ref="B19:C19"/>
    <mergeCell ref="B17:C17"/>
    <mergeCell ref="M18:N18"/>
    <mergeCell ref="M11:M12"/>
    <mergeCell ref="I13:J13"/>
    <mergeCell ref="B43:C43"/>
    <mergeCell ref="B40:C40"/>
    <mergeCell ref="B41:C41"/>
    <mergeCell ref="B42:C42"/>
    <mergeCell ref="I38:J38"/>
    <mergeCell ref="M9:N9"/>
    <mergeCell ref="I17:J17"/>
    <mergeCell ref="F35:G35"/>
    <mergeCell ref="I32:J32"/>
    <mergeCell ref="B12:C12"/>
  </mergeCells>
  <conditionalFormatting sqref="J28:J30">
    <cfRule type="cellIs" priority="1" dxfId="0" operator="equal" stopIfTrue="1">
      <formula>$D$26</formula>
    </cfRule>
  </conditionalFormatting>
  <conditionalFormatting sqref="J18:J20 N13:O13">
    <cfRule type="cellIs" priority="2" dxfId="0" operator="equal" stopIfTrue="1">
      <formula>$D$12</formula>
    </cfRule>
  </conditionalFormatting>
  <conditionalFormatting sqref="J23:J25">
    <cfRule type="cellIs" priority="3" dxfId="0" operator="equal" stopIfTrue="1">
      <formula>$D$20</formula>
    </cfRule>
  </conditionalFormatting>
  <conditionalFormatting sqref="J39:J41">
    <cfRule type="cellIs" priority="4" dxfId="0" operator="equal" stopIfTrue="1">
      <formula>$D$36</formula>
    </cfRule>
  </conditionalFormatting>
  <conditionalFormatting sqref="J14:J15 J21 J11">
    <cfRule type="cellIs" priority="5" dxfId="0" operator="equal" stopIfTrue="1">
      <formula>#REF!</formula>
    </cfRule>
  </conditionalFormatting>
  <conditionalFormatting sqref="J34">
    <cfRule type="expression" priority="6" dxfId="0" stopIfTrue="1">
      <formula>$D$26=25</formula>
    </cfRule>
  </conditionalFormatting>
  <conditionalFormatting sqref="J35">
    <cfRule type="expression" priority="7" dxfId="0" stopIfTrue="1">
      <formula>$D$26=50</formula>
    </cfRule>
  </conditionalFormatting>
  <conditionalFormatting sqref="J36">
    <cfRule type="expression" priority="8" dxfId="0" stopIfTrue="1">
      <formula>$D$26=75</formula>
    </cfRule>
  </conditionalFormatting>
  <conditionalFormatting sqref="M21:M22 N19:N22">
    <cfRule type="cellIs" priority="9" dxfId="0" operator="equal" stopIfTrue="1">
      <formula>#REF!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X81"/>
  <sheetViews>
    <sheetView zoomScalePageLayoutView="0" workbookViewId="0" topLeftCell="A4">
      <selection activeCell="A10" sqref="A10"/>
    </sheetView>
  </sheetViews>
  <sheetFormatPr defaultColWidth="11.421875" defaultRowHeight="12.75"/>
  <cols>
    <col min="1" max="1" width="80.00390625" style="3" customWidth="1"/>
  </cols>
  <sheetData>
    <row r="1" s="1" customFormat="1" ht="12.75">
      <c r="A1" s="2"/>
    </row>
    <row r="2" s="1" customFormat="1" ht="12.75">
      <c r="A2" s="2"/>
    </row>
    <row r="3" s="1" customFormat="1" ht="12.75">
      <c r="A3" s="2"/>
    </row>
    <row r="4" s="1" customFormat="1" ht="12.75">
      <c r="A4" s="2"/>
    </row>
    <row r="5" s="1" customFormat="1" ht="12.75">
      <c r="A5" s="2"/>
    </row>
    <row r="6" s="1" customFormat="1" ht="12.75">
      <c r="A6" s="2"/>
    </row>
    <row r="7" s="1" customFormat="1" ht="12.75">
      <c r="A7" s="4"/>
    </row>
    <row r="8" s="1" customFormat="1" ht="12.75">
      <c r="A8" s="4"/>
    </row>
    <row r="9" spans="1:24" ht="12.75">
      <c r="A9" s="5" t="s">
        <v>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6" t="s">
        <v>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6" t="s">
        <v>71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>
      <c r="A13" s="6" t="s">
        <v>79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6" t="s">
        <v>63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9" customHeight="1">
      <c r="A15" s="6" t="s">
        <v>80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4.75" customHeight="1">
      <c r="A16" s="6" t="s">
        <v>64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6" t="s">
        <v>55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6" t="s">
        <v>62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4.75" customHeight="1">
      <c r="A22" s="6" t="s">
        <v>73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6" t="s">
        <v>81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6" t="s">
        <v>74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6" t="s">
        <v>58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8" t="s">
        <v>82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6" t="s">
        <v>59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6" t="s">
        <v>60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6" t="s">
        <v>72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/>
    </row>
    <row r="38" s="1" customFormat="1" ht="12.75">
      <c r="A38" s="2"/>
    </row>
    <row r="39" s="1" customFormat="1" ht="12.75">
      <c r="A39" s="2"/>
    </row>
    <row r="40" s="1" customFormat="1" ht="12.75">
      <c r="A40" s="2"/>
    </row>
    <row r="41" s="1" customFormat="1" ht="12.75">
      <c r="A41" s="2"/>
    </row>
    <row r="42" s="1" customFormat="1" ht="12.75">
      <c r="A42" s="2"/>
    </row>
    <row r="43" s="1" customFormat="1" ht="12.75">
      <c r="A43" s="2"/>
    </row>
    <row r="44" s="1" customFormat="1" ht="12.75">
      <c r="A44" s="2"/>
    </row>
    <row r="45" s="1" customFormat="1" ht="12.75">
      <c r="A45" s="2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  <row r="64" s="1" customFormat="1" ht="12.75">
      <c r="A64" s="2"/>
    </row>
    <row r="65" s="1" customFormat="1" ht="12.75">
      <c r="A65" s="2"/>
    </row>
    <row r="66" s="1" customFormat="1" ht="12.75">
      <c r="A66" s="2"/>
    </row>
    <row r="67" s="1" customFormat="1" ht="12.75">
      <c r="A67" s="2"/>
    </row>
    <row r="68" s="1" customFormat="1" ht="12.75">
      <c r="A68" s="2"/>
    </row>
    <row r="69" s="1" customFormat="1" ht="12.75">
      <c r="A69" s="2"/>
    </row>
    <row r="70" s="1" customFormat="1" ht="12.75">
      <c r="A70" s="2"/>
    </row>
    <row r="71" s="1" customFormat="1" ht="12.75">
      <c r="A71" s="2"/>
    </row>
    <row r="72" s="1" customFormat="1" ht="12.75">
      <c r="A72" s="2"/>
    </row>
    <row r="73" s="1" customFormat="1" ht="12.75">
      <c r="A73" s="2"/>
    </row>
    <row r="74" s="1" customFormat="1" ht="12.75">
      <c r="A74" s="2"/>
    </row>
    <row r="75" s="1" customFormat="1" ht="12.75">
      <c r="A75" s="2"/>
    </row>
    <row r="76" s="1" customFormat="1" ht="12.75">
      <c r="A76" s="2"/>
    </row>
    <row r="77" s="1" customFormat="1" ht="12.75">
      <c r="A77" s="2"/>
    </row>
    <row r="78" s="1" customFormat="1" ht="12.75">
      <c r="A78" s="2"/>
    </row>
    <row r="79" s="1" customFormat="1" ht="12.75">
      <c r="A79" s="2"/>
    </row>
    <row r="80" s="1" customFormat="1" ht="12.75">
      <c r="A80" s="2"/>
    </row>
    <row r="81" s="1" customFormat="1" ht="12.75">
      <c r="A81" s="2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2008-09-05T11:44:50Z</cp:lastPrinted>
  <dcterms:created xsi:type="dcterms:W3CDTF">2006-06-06T08:15:00Z</dcterms:created>
  <dcterms:modified xsi:type="dcterms:W3CDTF">2014-06-27T08:58:45Z</dcterms:modified>
  <cp:category/>
  <cp:version/>
  <cp:contentType/>
  <cp:contentStatus/>
</cp:coreProperties>
</file>